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\Documents\Düsseldorf-Marketing\"/>
    </mc:Choice>
  </mc:AlternateContent>
  <bookViews>
    <workbookView xWindow="0" yWindow="0" windowWidth="21180" windowHeight="116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250" i="1" l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<sst xmlns="http://schemas.openxmlformats.org/spreadsheetml/2006/main" count="1002" uniqueCount="294">
  <si>
    <t>Fotolink</t>
  </si>
  <si>
    <t>QID</t>
  </si>
  <si>
    <t>Stellenart</t>
  </si>
  <si>
    <t>Flächenbezeichnung</t>
  </si>
  <si>
    <t>PLZ</t>
  </si>
  <si>
    <t>Ort</t>
  </si>
  <si>
    <t>ALST</t>
  </si>
  <si>
    <t>Witzelstr. 54</t>
  </si>
  <si>
    <t>40225</t>
  </si>
  <si>
    <t>Düsseldorf, Stadt</t>
  </si>
  <si>
    <t>Berliner Allee 46</t>
  </si>
  <si>
    <t>40212</t>
  </si>
  <si>
    <t>Hellerhofweg vor Carlo-Schmid-Str.</t>
  </si>
  <si>
    <t>40595</t>
  </si>
  <si>
    <t>40235</t>
  </si>
  <si>
    <t>Zeppelinstr. 7</t>
  </si>
  <si>
    <t>40231</t>
  </si>
  <si>
    <t>Werstener Feld 8 ggü. Langenfelder Str.</t>
  </si>
  <si>
    <t>40591</t>
  </si>
  <si>
    <t>Werstener Feld hinter Leichlinger Str.</t>
  </si>
  <si>
    <t>Werstener Feld ggü. 78</t>
  </si>
  <si>
    <t>Volmerswerther Str. ggü. 348 vor Aderräuscherweg</t>
  </si>
  <si>
    <t>40221</t>
  </si>
  <si>
    <t>Volmerswerther Str. 253 hinter Uedesheimer Str.</t>
  </si>
  <si>
    <t>Sandträgerweg ggü. 101 hinter Tannenhofweg</t>
  </si>
  <si>
    <t>40627</t>
  </si>
  <si>
    <t>Vennhauser Allee 256</t>
  </si>
  <si>
    <t>Unterrather Str. vor Syltstr.</t>
  </si>
  <si>
    <t>40468</t>
  </si>
  <si>
    <t>Talstr. ggü. 111 vor Bilker Allee</t>
  </si>
  <si>
    <t>40217</t>
  </si>
  <si>
    <t>Wupperstr. 28</t>
  </si>
  <si>
    <t>40219</t>
  </si>
  <si>
    <t>Dellestr. 81 vor Vennstr.</t>
  </si>
  <si>
    <t>Stockumer Kirchstr. vor ggü. Weißdornstr.</t>
  </si>
  <si>
    <t>40474</t>
  </si>
  <si>
    <t>Stockumer Kirchstr. 12-14</t>
  </si>
  <si>
    <t>Stresemannstr. 33</t>
  </si>
  <si>
    <t>40210</t>
  </si>
  <si>
    <t>Worringer Str. hinter Gerresheimer Str.</t>
  </si>
  <si>
    <t>40211</t>
  </si>
  <si>
    <t>Sankt-Franziskus-Str. ggü. 153 vor Hermann-Dornscheidt-Str.</t>
  </si>
  <si>
    <t>40470</t>
  </si>
  <si>
    <t>Vagedesstr. hinter Prinz-Georg-Str.</t>
  </si>
  <si>
    <t>40479</t>
  </si>
  <si>
    <t>Schloßstr. 39 hinter Lennestr.</t>
  </si>
  <si>
    <t>40477</t>
  </si>
  <si>
    <t>Tußmannstr. ggü. 123 hinter Jülicher Str.</t>
  </si>
  <si>
    <t>Scharnhorststr. ggü. 1-3 vor Jülicher Str.</t>
  </si>
  <si>
    <t>Salierplatz , Achillesstr. ggü. 17</t>
  </si>
  <si>
    <t>40545</t>
  </si>
  <si>
    <t>Scheurenstr. 28 hinter Luisenstr.</t>
  </si>
  <si>
    <t>40215</t>
  </si>
  <si>
    <t>Kruppstr. 113 vor Volksgartenstr.</t>
  </si>
  <si>
    <t>40227</t>
  </si>
  <si>
    <t>Willi-Becker-Allee 46 hinter Ellerstr.</t>
  </si>
  <si>
    <t>Siegburger Str. 9-15 vor Einfahrt Mitsubishi Electric Halle</t>
  </si>
  <si>
    <t>Siegburger Str. 68 hinter Prof.-Schwippert-Str.</t>
  </si>
  <si>
    <t>Sigmaringenstr. 6 vor Joachimstr.</t>
  </si>
  <si>
    <t>40547</t>
  </si>
  <si>
    <t>Wilhelm-Raabe-Str. 17</t>
  </si>
  <si>
    <t>Scheffelstr. 15 hinter Säckinger Str.</t>
  </si>
  <si>
    <t>Ronsdorfer Str. ggü. 53-55 hinter Königsberger Str.</t>
  </si>
  <si>
    <t>40233</t>
  </si>
  <si>
    <t>Am Ritterskamp ggü. 8 hinter Sankt-Göres-Str.</t>
  </si>
  <si>
    <t>40489</t>
  </si>
  <si>
    <t>Uerdinger Str. 17 hinter Xantener Str.</t>
  </si>
  <si>
    <t>Torfbruchstr. 2-10 vor ggü. Sulzbachstr.</t>
  </si>
  <si>
    <t>40625</t>
  </si>
  <si>
    <t>Stettiner Str. 122 vor Thomas-Dehler-Str.</t>
  </si>
  <si>
    <t>Ronsdorfer Str. ggü. 132 Mittelinsel vor Fichtenstr.</t>
  </si>
  <si>
    <t>Rosmarinstr. 90-96 hinter Hagebuttenweg</t>
  </si>
  <si>
    <t>Posener Str. vor Richardstr.</t>
  </si>
  <si>
    <t>Werstener Feld ggü. 201</t>
  </si>
  <si>
    <t>Schloßallee ggü. 6-12 hinter Von-Krüger-Str.</t>
  </si>
  <si>
    <t>40229</t>
  </si>
  <si>
    <t>Schloßallee 14 vor Heidelberger Str.</t>
  </si>
  <si>
    <t>Schlesische Str. 93 hinter Richardstr.</t>
  </si>
  <si>
    <t>Uhlandstr. 2 vor Grafenberger Allee 66</t>
  </si>
  <si>
    <t>40237</t>
  </si>
  <si>
    <t>Vautierstr. 35 hinter Gellertstr.</t>
  </si>
  <si>
    <t>Schumannstr. 84 hinter Lindemannstr.</t>
  </si>
  <si>
    <t>Yorckstr. 21-29 hinter ggü. Becherstr.</t>
  </si>
  <si>
    <t>40476</t>
  </si>
  <si>
    <t>Ulmenstr. 175a</t>
  </si>
  <si>
    <t>Roßstr. 15-17 hinter ggü. Seydlitzstr.</t>
  </si>
  <si>
    <t>Ulmenstr. 110-112</t>
  </si>
  <si>
    <t>Tannenstr. ggü. 41 hinter Ulmenstr.</t>
  </si>
  <si>
    <t>Witzelstr. vor Christophstr. (Haltestelle Christophstr.)</t>
  </si>
  <si>
    <t>Witzelstr. 76 hinter Soleanderstr.</t>
  </si>
  <si>
    <t>Südring ggü. 115 hinter Volmerswerther Str. stew.</t>
  </si>
  <si>
    <t>Jagenbergstr. 30 hinter Telleringstr.</t>
  </si>
  <si>
    <t>40597</t>
  </si>
  <si>
    <t>Lütticher Str. 4-6 vor Lanker Str.</t>
  </si>
  <si>
    <t>Neusser Str. 87 ggü. Düsselstr.</t>
  </si>
  <si>
    <t>Kronprinzenstr. ggü. 46 am Leo-Statz-Platz</t>
  </si>
  <si>
    <t>Neusser Str. 25 hinter Hubertusstr.</t>
  </si>
  <si>
    <t>Kronprinzenstr. 107 hinter Bilker Allee</t>
  </si>
  <si>
    <t>Oststr. 34 hinter Leopoldstr.</t>
  </si>
  <si>
    <t>Klosterstr. ggü. 98 vor Charlottenstr.</t>
  </si>
  <si>
    <t>Oerschbachstr. 2 hinter Reisholzer Bahnstr.</t>
  </si>
  <si>
    <t>40599</t>
  </si>
  <si>
    <t>Reichswaldallee 5</t>
  </si>
  <si>
    <t>40472</t>
  </si>
  <si>
    <t>Rather Kreuzweg 81 hinter Osterfelder Str.</t>
  </si>
  <si>
    <t>Kürtenstr. 32-34</t>
  </si>
  <si>
    <t>Rather Broich 151 ggü. Frobenstr.</t>
  </si>
  <si>
    <t>Oberrather Str. ggü. 38</t>
  </si>
  <si>
    <t>Rochusstr. 47 vor Prinz-Georg-Str.</t>
  </si>
  <si>
    <t>Prinz-Georg-Str. 80 Mittelinsel hinter Franklinstr.</t>
  </si>
  <si>
    <t>Prinz-Georg-Str. 57 Mittelinsel hinter Stockkampstr.</t>
  </si>
  <si>
    <t>Pfalzstr. 17 hinter Schwerinstr.</t>
  </si>
  <si>
    <t>Lennestr. 29 vor Tußmannstr.</t>
  </si>
  <si>
    <t>Oberkasseler Str. 23 Mittelinsel vor Wildenbruchstr.</t>
  </si>
  <si>
    <t>Luegplatz , Luegallee 6 vor Leostr.</t>
  </si>
  <si>
    <t>Oberbilker Allee ggü. 219 am Gangelplatz</t>
  </si>
  <si>
    <t>Oberbilker Allee 299-301 vor Siegburger Str.</t>
  </si>
  <si>
    <t>Markenstr. 18 hinter Heerstr.</t>
  </si>
  <si>
    <t>Münsterstr. 306 hinter Fontanestr.</t>
  </si>
  <si>
    <t>Münsterstr. 437 vor ggü. Stieglitzstr.</t>
  </si>
  <si>
    <t>Mörsenbroicher Weg ggü. 117 vor Gerhart-Hauptmann-Str.</t>
  </si>
  <si>
    <t>Mörsenbroicher Weg 185 vor Lenaustr.</t>
  </si>
  <si>
    <t>Niederrheinstr. 40-42</t>
  </si>
  <si>
    <t>Königsberger Str. 205 vor Posener Str.</t>
  </si>
  <si>
    <t>Posener Str. 130-132 hinter Königsberger Str.</t>
  </si>
  <si>
    <t>Kreuzbergstr. 34 vor Alte Landstr.</t>
  </si>
  <si>
    <t>Niederheider Str. vor Henkelstr.</t>
  </si>
  <si>
    <t>40589</t>
  </si>
  <si>
    <t>Itterstraße 1, Ecke Bonnerstraße</t>
  </si>
  <si>
    <t>Krefelder Str. 1 vor Heerdter Landstr.</t>
  </si>
  <si>
    <t>40549</t>
  </si>
  <si>
    <t>Potsdamer Str. 45</t>
  </si>
  <si>
    <t>Mauerstr. ggü. 19 hinter Klever Str.</t>
  </si>
  <si>
    <t>Mauerstr. 31-33 vor Zietenstr.</t>
  </si>
  <si>
    <t>Reeser Str. 11 hinter Orsoyer Str. 41</t>
  </si>
  <si>
    <t>Matthias-Erzberger-Str. hinter Carl-Severing-Str.</t>
  </si>
  <si>
    <t>Lindenstr. ggü. 267 hinter Grafenberger Allee</t>
  </si>
  <si>
    <t>Lindenstr. 76-78 hinter Beethovenstr.</t>
  </si>
  <si>
    <t>Lichtstr. 34</t>
  </si>
  <si>
    <t>Kuthsweg 47 vor Reisholzer Str.</t>
  </si>
  <si>
    <t>Rethelstr. ggü. 41</t>
  </si>
  <si>
    <t>Rather Str. 112 vor Heinrich-Ehrhardt-Str.</t>
  </si>
  <si>
    <t>Münsterstr. ggü. 475 hinter Hördtweg</t>
  </si>
  <si>
    <t>Mettmanner Str. 108 hinter Erkrather Str.</t>
  </si>
  <si>
    <t>Oberbilker Allee ggü. 101 vor Hüttenstr.</t>
  </si>
  <si>
    <t>Merowingerstr. 86-88 hinter Am Steinberg</t>
  </si>
  <si>
    <t>Merowingerstr. 51</t>
  </si>
  <si>
    <t>Südring vor Merowingerstr.</t>
  </si>
  <si>
    <t>Moorenplatz , Witzelstr. vor Moorenstr.</t>
  </si>
  <si>
    <t>Merowingerstr. hinter 31 hinter Karolingerstr. (Mittelinsel)</t>
  </si>
  <si>
    <t>40223</t>
  </si>
  <si>
    <t>Merowingerstr. 72 hinter Kopernikusstr.</t>
  </si>
  <si>
    <t>Mecumstr. vor Fruchtstr. staw.</t>
  </si>
  <si>
    <t>Kopernikusstr. Mittelinsel vor Kinkelstr. 1</t>
  </si>
  <si>
    <t>Koblenzer Str. 13-15 vor Haydnstr.</t>
  </si>
  <si>
    <t>40593</t>
  </si>
  <si>
    <t>Harffstr. 110 A hinter ggü. Millrather Str.</t>
  </si>
  <si>
    <t>Eisenacher Weg hinter Gothaer Weg</t>
  </si>
  <si>
    <t>Gubener Str. 48 Mittelinsel vor Grünberger Weg</t>
  </si>
  <si>
    <t>Kalkumer Str. 143</t>
  </si>
  <si>
    <t>Gladbacher Str. 73 vor Gilbachstr.</t>
  </si>
  <si>
    <t>Fürstenwall 69 hinter Kronprinzenstr.</t>
  </si>
  <si>
    <t>Fürstenwall 100 vor Florastr.</t>
  </si>
  <si>
    <t>Gladbacher Str. 6 vor Martinstr.</t>
  </si>
  <si>
    <t>Friedenstr. 79 vor Benzenbergstr.</t>
  </si>
  <si>
    <t>Kaiserswerther Str. vor Irmerstr.</t>
  </si>
  <si>
    <t>Kaiserswerther Str. hinter Begonienstr.</t>
  </si>
  <si>
    <t>Freiligrathplatz hinter Niederrheinstr.</t>
  </si>
  <si>
    <t>Graf-Adolf-Str. 93 hinter Harkortstr.</t>
  </si>
  <si>
    <t>Henkelstr. 269 hinter Stephanstr.</t>
  </si>
  <si>
    <t>Henkelstr. 258 vor Steubenstr.</t>
  </si>
  <si>
    <t>Kappeler Str. 195 vor Eichelstr.</t>
  </si>
  <si>
    <t>Henkelstr. 207-209 (ggü. Henkel-Parkplatz 19)</t>
  </si>
  <si>
    <t>Gneisenaustr. 69 vor Moltkestr.</t>
  </si>
  <si>
    <t>Hansaallee 33 vor Heerdter Sandberg</t>
  </si>
  <si>
    <t>Heerdter Landstr. 70-86 ggü. Heesenstr.</t>
  </si>
  <si>
    <t>Haeselerstr. 33 vor Sankt-Franziskus-Str.</t>
  </si>
  <si>
    <t>Hansaallee 258-260</t>
  </si>
  <si>
    <t>Karl-Geusen-Str. 105 auf Bahnbrücke staw.</t>
  </si>
  <si>
    <t>Itterstr. ggü. 111-113</t>
  </si>
  <si>
    <t>Hasselsstr. ggü. 59</t>
  </si>
  <si>
    <t>Einbecker Str. 1 vor Further Str.</t>
  </si>
  <si>
    <t>Hammer Dorfstr. 120-122 Mittelinsel auf De Blääk</t>
  </si>
  <si>
    <t>Grafenberger Allee 395 hinter Irmgardstr.</t>
  </si>
  <si>
    <t>Hardtstr. 123 Mittelinsel vor Pöhlenweg</t>
  </si>
  <si>
    <t>40629</t>
  </si>
  <si>
    <t>Kaiserswerther Str. vor Hermann-Weill-Str. (Reeser Platz) stew.</t>
  </si>
  <si>
    <t>Kaiserswerther Str. hinter ggü. Hermann-Weill-Str. (Reeser Platz) staw.</t>
  </si>
  <si>
    <t>Kaiserswerther Str. vor Erich-Klausener-Str.</t>
  </si>
  <si>
    <t>Gerhard-Domagk-Str. hinter Kaiserswerther Str. 269</t>
  </si>
  <si>
    <t>Heyestr. 77 hinter Dreifaltigkeitsstr.</t>
  </si>
  <si>
    <t>Heyestr. ggü. 70-72</t>
  </si>
  <si>
    <t>Gräulinger Str. 56</t>
  </si>
  <si>
    <t>Hermann-Ehlers-Str. 2 vor Peter-Behrens-Str.</t>
  </si>
  <si>
    <t>Frankfurter Str. hinter Stettiner Str.</t>
  </si>
  <si>
    <t>Gerresheimer Str. 138</t>
  </si>
  <si>
    <t>Hellweg 87 vor Junkersstr.</t>
  </si>
  <si>
    <t>Grafenberger Allee ggü. 259 vor ggü. Engerstr.</t>
  </si>
  <si>
    <t>Grafenberger Allee 113 vor Hermannstr.</t>
  </si>
  <si>
    <t>Flurstr. 14 vor Degerstr.</t>
  </si>
  <si>
    <t>Karl-Geusen-Str. 208-210 ggü. Klein-Eller</t>
  </si>
  <si>
    <t>Grunerstr. 20 vor Windscheidstr.</t>
  </si>
  <si>
    <t>40239</t>
  </si>
  <si>
    <t>Graf-Recke-Str. 31 hinter Freytagstr.</t>
  </si>
  <si>
    <t>Graf-Recke-Str. 162 hinter ggü. Altdorferstr.</t>
  </si>
  <si>
    <t>Heinrichstr. Mittelinsel hinter Graf-Recke-Str. 128</t>
  </si>
  <si>
    <t>Heinrichstr. 99 Mittelinsel</t>
  </si>
  <si>
    <t>Heinrichstr. 74 Mittelinsel hinter Ostendorffstr.</t>
  </si>
  <si>
    <t>Hans-Sachs-Str. Mittelinsel vor Karl-Müller-Str.</t>
  </si>
  <si>
    <t>Heinrichstr. 90 Mittelinsel hinter Am Schnepfenhof</t>
  </si>
  <si>
    <t>Heinrichstr. 41 vor Ludwig-Beck-Str.</t>
  </si>
  <si>
    <t>Heinrichstr. 169 vor Münsterstr.</t>
  </si>
  <si>
    <t>Graf-Recke-Str. 221 vor Simrockstr.</t>
  </si>
  <si>
    <t>Glockenstr. 27 hinter Ulmenstr.</t>
  </si>
  <si>
    <t>Kanonierstr. ggü. 12 vor Frankenstr. (Frankenplatz)</t>
  </si>
  <si>
    <t>Heresbachstr. 46 hinter Feuerbachstr.</t>
  </si>
  <si>
    <t>Fleher Str. ggü. 104 hinter ggü. Merkurstr.</t>
  </si>
  <si>
    <t>Hildener Str. hinter Urdenbacher Allee</t>
  </si>
  <si>
    <t>Hasselsstr. 10-16</t>
  </si>
  <si>
    <t>Forststr. ggü. Kleinstr.</t>
  </si>
  <si>
    <t>Angermunder Str. vor Bahnhofstr. 2</t>
  </si>
  <si>
    <t>Kölner Landstr. 298 stew.</t>
  </si>
  <si>
    <t>Bruchhausenstr. 25</t>
  </si>
  <si>
    <t>Am Alten Rhein 2a hinter Urdenbacher Dorfstr.</t>
  </si>
  <si>
    <t>An der Piwipp ggü. 125 hinter Ulmenstr.</t>
  </si>
  <si>
    <t>Benzenbergstr. vor Bachstr.</t>
  </si>
  <si>
    <t>Bachstr. 50 Mittelinsel ggü. Kronprinzenstr.</t>
  </si>
  <si>
    <t>Elisabethstr. ggü. 22 vor Herzogstr.</t>
  </si>
  <si>
    <t>Benzenbergstr. 9-11 hinter Bilker Allee</t>
  </si>
  <si>
    <t>Brorsstr. 2 vor Gerresheimer Landstr.</t>
  </si>
  <si>
    <t>Charlottenstr. ggü. 49 hinter Friedrich-Ebert-Str.</t>
  </si>
  <si>
    <t>Dortmunder Str. ggü. 73</t>
  </si>
  <si>
    <t>Dorstener Str. ggü. 1 vor Kürtenstr.</t>
  </si>
  <si>
    <t>Bochumer Str. hinter 40 hinter ggü. In den Diken</t>
  </si>
  <si>
    <t>Benedikt-Schmittmann-Str. 22</t>
  </si>
  <si>
    <t>Augustastr. 2 vor Moltkestr.</t>
  </si>
  <si>
    <t>Adlerstr. ggü. 46-50 vor Wielandstr.</t>
  </si>
  <si>
    <t>Düsseldorfer Str. 48 vor Oberkasseler Str.</t>
  </si>
  <si>
    <t>Dominikanerstr. 29 Mittelinsel vor Wildenbruchstr.</t>
  </si>
  <si>
    <t>Düsseldorfer Str. 104-106 hinter Steffenstr.</t>
  </si>
  <si>
    <t>Eisenstr. 56-60 vor Heinz-Schmöle-Str.</t>
  </si>
  <si>
    <t>Alte Landstr. vor Kalkumer Schloßallee staw.</t>
  </si>
  <si>
    <t>Alte Landstr. 90 hinter Egbertstr.</t>
  </si>
  <si>
    <t>Benediktusstr. 31 vor Brücke Brüsseler Str.</t>
  </si>
  <si>
    <t>Eupener Str. 54-58 vor ggü. Malmedyer Str.</t>
  </si>
  <si>
    <t>Columbusstr. ggü. Tannhäuserstr.</t>
  </si>
  <si>
    <t>Altenbrückstr. 23 vor ggü. In der Donk</t>
  </si>
  <si>
    <t>Fischerstr. 110 hinter Homberger Str.</t>
  </si>
  <si>
    <t>Bankstr. 57 hinter Mauerstr. 42</t>
  </si>
  <si>
    <t>Dreherstr. ggü. Schönaustr.</t>
  </si>
  <si>
    <t>Dreherstr. ggü. 115</t>
  </si>
  <si>
    <t>Bertastr. ggü. 18</t>
  </si>
  <si>
    <t>Torfbruchstr. 79 staw.</t>
  </si>
  <si>
    <t>Am Poth 60 hinter Am Lehn</t>
  </si>
  <si>
    <t>Emil-Barth-Str. 163 vor Jakob-Kneip-Str.</t>
  </si>
  <si>
    <t>Erkrather Str. 85-87</t>
  </si>
  <si>
    <t>Behrenstr. ggü. 76</t>
  </si>
  <si>
    <t>Cranachstr. 32 32</t>
  </si>
  <si>
    <t>Ackerstr. 174 hinter Dorotheenstr.</t>
  </si>
  <si>
    <t>Am Hackenbruch ggü. 43 hinter Friedlandstr.</t>
  </si>
  <si>
    <t>Darmstädter Str. hinter Weinheimer Str.</t>
  </si>
  <si>
    <t>Am Turnisch 5-7 hinter Kündgensweg</t>
  </si>
  <si>
    <t>Am Hackenbruch 97 hinter Schweidnitzer Str.</t>
  </si>
  <si>
    <t>Ahnfeldstr. 12 vor ggü. Mülheimer Str.</t>
  </si>
  <si>
    <t>Brehmstr. 54 hinter Windscheidstr.</t>
  </si>
  <si>
    <t>Brahmsplatz 1 Mittelinsel vor Schumannstr.</t>
  </si>
  <si>
    <t>Ahnfeldstr. ggü. 60 hinter Düsselkämpchen</t>
  </si>
  <si>
    <t>Achenbachstr. 43-51 hinter Goethestr.</t>
  </si>
  <si>
    <t>Barbarastr. ggü. 15 hinter Münsterstr.</t>
  </si>
  <si>
    <t>Schwanenmarkt 8 Mittelinsel hinter Bilker Str.</t>
  </si>
  <si>
    <t>40213</t>
  </si>
  <si>
    <t>Aachener Str. 135 hinter Südring</t>
  </si>
  <si>
    <t>Fleher Str. 158 vor Dürener Str.</t>
  </si>
  <si>
    <t>Fährstr. ggü. 1 vor Volmerswerther Str.</t>
  </si>
  <si>
    <t>Aachener Str. hinter Karolinger Str.</t>
  </si>
  <si>
    <t>Cäcilienstr. hinter Bayreuther Str.</t>
  </si>
  <si>
    <t>Benrodestr. 119 hinter Steinkribbenstr.</t>
  </si>
  <si>
    <t>Benrather Rathausstr. 10-12 vor Marbacher Str.</t>
  </si>
  <si>
    <t>Tübinger Str. ggü. 1 vor Urdenbacher Dorfstr.</t>
  </si>
  <si>
    <t>Vennhauser Allee 196</t>
  </si>
  <si>
    <t>Westfalenstr. 101 am Bhf. D-Rath</t>
  </si>
  <si>
    <t>Posener Str. nb. Nr. 66</t>
  </si>
  <si>
    <t>Weseler Str. Hs.-Nr. 14 / Nh. Gengerstr.</t>
  </si>
  <si>
    <t>Rather Str. ggü. 28 hinter ggü. Geistenstr.</t>
  </si>
  <si>
    <t>Volmerswerther Str. 294 stew.</t>
  </si>
  <si>
    <t>Burscheider Str. 19 vor Liebfrauenstr.</t>
  </si>
  <si>
    <t>Kölner Landstr. 363-369 staw.</t>
  </si>
  <si>
    <t>Henkelstr. ggü. 234 vor ggü. Paul-Thomas-Str.</t>
  </si>
  <si>
    <t>Krefelder Str. 53-55 stew.</t>
  </si>
  <si>
    <t>Heyestr. 20 ggü. Friedrich-Wilhelm-Str.</t>
  </si>
  <si>
    <t>Hoffeldstr. / Lindenstr.</t>
  </si>
  <si>
    <t>Bonner Str. ggü. 63 staw.</t>
  </si>
  <si>
    <t>Gumbertstr. gg. Nr. 55 / Robertstr.</t>
  </si>
  <si>
    <t>Golzheimer Str. 129 Mittelinsel vor Collenbachstr./Römerstr.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</si>
</sst>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0"/>
  <sheetViews>
    <sheetView tabSelected="1" workbookViewId="0">
      <pane ySplit="1" topLeftCell="A23" activePane="bottomLeft" state="frozen"/>
      <selection pane="bottomLeft" activeCell="F63" sqref="F63"/>
    </sheetView>
  </sheetViews>
  <sheetFormatPr baseColWidth="10" defaultColWidth="9.140625" defaultRowHeight="12.75" x14ac:dyDescent="0.2"/>
  <cols>
    <col min="1" max="1" width="8.28515625" customWidth="1"/>
    <col min="2" max="2" width="7" customWidth="1"/>
    <col min="3" max="3" width="9.85546875" customWidth="1"/>
    <col min="4" max="4" width="59.42578125" customWidth="1"/>
    <col min="5" max="5" width="6" customWidth="1"/>
    <col min="6" max="6" width="15.28515625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t="str">
        <f>HYPERLINK("https://ops-proposition.mggm.de/werbeflaechenfoto.shtml?hash=b5feff1393ad7a356558e63caae7fbaf09c7f1013383a330ec5e9ec3d25e1def&amp;jahr=2020","Foto anzeigen")</f>
        <v>Foto anzeigen</v>
      </c>
      <c r="B2">
        <v>325326</v>
      </c>
      <c r="C2" t="s">
        <v>6</v>
      </c>
      <c r="D2" t="s">
        <v>7</v>
      </c>
      <c r="E2" t="s">
        <v>8</v>
      </c>
      <c r="F2" t="s">
        <v>9</v>
      </c>
    </row>
    <row r="3" spans="1:6" x14ac:dyDescent="0.2">
      <c r="A3" t="str">
        <f>HYPERLINK("https://ops-proposition.mggm.de/werbeflaechenfoto.shtml?hash=7621403f2e0c48193a63bd5d8585dff9a943014f50b58f639e19b4e3606c02a8&amp;jahr=2020","Foto anzeigen")</f>
        <v>Foto anzeigen</v>
      </c>
      <c r="B3">
        <v>873417</v>
      </c>
      <c r="C3" t="s">
        <v>6</v>
      </c>
      <c r="D3" t="s">
        <v>10</v>
      </c>
      <c r="E3" t="s">
        <v>11</v>
      </c>
      <c r="F3" t="s">
        <v>9</v>
      </c>
    </row>
    <row r="4" spans="1:6" x14ac:dyDescent="0.2">
      <c r="A4" t="str">
        <f>HYPERLINK("https://ops-proposition.mggm.de/werbeflaechenfoto.shtml?hash=6ff6a61e0c80fe1fb500b51cab4ebf1344301fcad30b3df67e068f178800ce7d&amp;jahr=2020","Foto anzeigen")</f>
        <v>Foto anzeigen</v>
      </c>
      <c r="B4">
        <v>866424</v>
      </c>
      <c r="C4" t="s">
        <v>6</v>
      </c>
      <c r="D4" t="s">
        <v>12</v>
      </c>
      <c r="E4" t="s">
        <v>13</v>
      </c>
      <c r="F4" t="s">
        <v>9</v>
      </c>
    </row>
    <row r="5" spans="1:6" x14ac:dyDescent="0.2">
      <c r="A5" t="str">
        <f>HYPERLINK("https://ops-proposition.mggm.de/werbeflaechenfoto.shtml?hash=3545fb0588b95c19967b268126798ff89d916e093ab6be2bba02ad0778b901b2&amp;jahr=2020","Foto anzeigen")</f>
        <v>Foto anzeigen</v>
      </c>
      <c r="B5">
        <v>325334</v>
      </c>
      <c r="C5" t="s">
        <v>6</v>
      </c>
      <c r="D5" t="s">
        <v>15</v>
      </c>
      <c r="E5" t="s">
        <v>16</v>
      </c>
      <c r="F5" t="s">
        <v>9</v>
      </c>
    </row>
    <row r="6" spans="1:6" x14ac:dyDescent="0.2">
      <c r="A6" t="str">
        <f>HYPERLINK("https://ops-proposition.mggm.de/werbeflaechenfoto.shtml?hash=76e0b2b2ccd0a67e5367b10ff7aa0ef1c835c8d748aee80f8aed35d0e565369c&amp;jahr=2020","Foto anzeigen")</f>
        <v>Foto anzeigen</v>
      </c>
      <c r="B6">
        <v>773275</v>
      </c>
      <c r="C6" t="s">
        <v>6</v>
      </c>
      <c r="D6" t="s">
        <v>17</v>
      </c>
      <c r="E6" t="s">
        <v>18</v>
      </c>
      <c r="F6" t="s">
        <v>9</v>
      </c>
    </row>
    <row r="7" spans="1:6" x14ac:dyDescent="0.2">
      <c r="A7" t="str">
        <f>HYPERLINK("https://ops-proposition.mggm.de/werbeflaechenfoto.shtml?hash=3ba6a5954fc0055d3b37f4d5ce1774c9a66183ad919cc7a30f74ad53f15b05e0&amp;jahr=2020","Foto anzeigen")</f>
        <v>Foto anzeigen</v>
      </c>
      <c r="B7">
        <v>773277</v>
      </c>
      <c r="C7" t="s">
        <v>6</v>
      </c>
      <c r="D7" t="s">
        <v>19</v>
      </c>
      <c r="E7" t="s">
        <v>18</v>
      </c>
      <c r="F7" t="s">
        <v>9</v>
      </c>
    </row>
    <row r="8" spans="1:6" x14ac:dyDescent="0.2">
      <c r="A8" t="str">
        <f>HYPERLINK("https://ops-proposition.mggm.de/werbeflaechenfoto.shtml?hash=863814688e30284ee4bda3090fb8e0e0e71b3090c33552e194697888bc536b6a&amp;jahr=2020","Foto anzeigen")</f>
        <v>Foto anzeigen</v>
      </c>
      <c r="B8">
        <v>773274</v>
      </c>
      <c r="C8" t="s">
        <v>6</v>
      </c>
      <c r="D8" t="s">
        <v>20</v>
      </c>
      <c r="E8" t="s">
        <v>18</v>
      </c>
      <c r="F8" t="s">
        <v>9</v>
      </c>
    </row>
    <row r="9" spans="1:6" x14ac:dyDescent="0.2">
      <c r="A9" t="str">
        <f>HYPERLINK("https://ops-proposition.mggm.de/werbeflaechenfoto.shtml?hash=730bb14a9822df6436f2f091fb9b4c99bcce1ca7d51d4098f5bdc018fc2c564a&amp;jahr=2020","Foto anzeigen")</f>
        <v>Foto anzeigen</v>
      </c>
      <c r="B9">
        <v>773267</v>
      </c>
      <c r="C9" t="s">
        <v>6</v>
      </c>
      <c r="D9" t="s">
        <v>21</v>
      </c>
      <c r="E9" t="s">
        <v>22</v>
      </c>
      <c r="F9" t="s">
        <v>9</v>
      </c>
    </row>
    <row r="10" spans="1:6" x14ac:dyDescent="0.2">
      <c r="A10" t="str">
        <f>HYPERLINK("https://ops-proposition.mggm.de/werbeflaechenfoto.shtml?hash=160da55d337eb36a73bffb96af3c9c319bceaeef48de14e0ece105e6d19ca99e&amp;jahr=2020","Foto anzeigen")</f>
        <v>Foto anzeigen</v>
      </c>
      <c r="B10">
        <v>773265</v>
      </c>
      <c r="C10" t="s">
        <v>6</v>
      </c>
      <c r="D10" t="s">
        <v>23</v>
      </c>
      <c r="E10" t="s">
        <v>22</v>
      </c>
      <c r="F10" t="s">
        <v>9</v>
      </c>
    </row>
    <row r="11" spans="1:6" x14ac:dyDescent="0.2">
      <c r="A11" t="str">
        <f>HYPERLINK("https://ops-proposition.mggm.de/werbeflaechenfoto.shtml?hash=e9193d35268078e7482af96d37a8ab372164c575138d59246565cd7314743834&amp;jahr=2020","Foto anzeigen")</f>
        <v>Foto anzeigen</v>
      </c>
      <c r="B11">
        <v>773239</v>
      </c>
      <c r="C11" t="s">
        <v>6</v>
      </c>
      <c r="D11" t="s">
        <v>24</v>
      </c>
      <c r="E11" t="s">
        <v>25</v>
      </c>
      <c r="F11" t="s">
        <v>9</v>
      </c>
    </row>
    <row r="12" spans="1:6" x14ac:dyDescent="0.2">
      <c r="A12" t="str">
        <f>HYPERLINK("https://ops-proposition.mggm.de/werbeflaechenfoto.shtml?hash=582a84f53899dfeb9be53bc418a176ffb02e661ea9da060333ffade858f542f3&amp;jahr=2020","Foto anzeigen")</f>
        <v>Foto anzeigen</v>
      </c>
      <c r="B12">
        <v>773261</v>
      </c>
      <c r="C12" t="s">
        <v>6</v>
      </c>
      <c r="D12" t="s">
        <v>26</v>
      </c>
      <c r="E12" t="s">
        <v>25</v>
      </c>
      <c r="F12" t="s">
        <v>9</v>
      </c>
    </row>
    <row r="13" spans="1:6" x14ac:dyDescent="0.2">
      <c r="A13" t="str">
        <f>HYPERLINK("https://ops-proposition.mggm.de/werbeflaechenfoto.shtml?hash=1e1a3c7a0601fbeed840c1ea9a86192d59e61aa27651b3d3ec8af539868798c2&amp;jahr=2020","Foto anzeigen")</f>
        <v>Foto anzeigen</v>
      </c>
      <c r="B13">
        <v>773254</v>
      </c>
      <c r="C13" t="s">
        <v>6</v>
      </c>
      <c r="D13" t="s">
        <v>27</v>
      </c>
      <c r="E13" t="s">
        <v>28</v>
      </c>
      <c r="F13" t="s">
        <v>9</v>
      </c>
    </row>
    <row r="14" spans="1:6" x14ac:dyDescent="0.2">
      <c r="A14" t="str">
        <f>HYPERLINK("https://ops-proposition.mggm.de/werbeflaechenfoto.shtml?hash=32ad7480decec68ee931b5377d9aca3855f264baa35237377b31696731f2010b&amp;jahr=2020","Foto anzeigen")</f>
        <v>Foto anzeigen</v>
      </c>
      <c r="B14">
        <v>773238</v>
      </c>
      <c r="C14" t="s">
        <v>6</v>
      </c>
      <c r="D14" t="s">
        <v>29</v>
      </c>
      <c r="E14" t="s">
        <v>30</v>
      </c>
      <c r="F14" t="s">
        <v>9</v>
      </c>
    </row>
    <row r="15" spans="1:6" x14ac:dyDescent="0.2">
      <c r="A15" t="str">
        <f>HYPERLINK("https://ops-proposition.mggm.de/werbeflaechenfoto.shtml?hash=939eac5a28e67022750df6e11d42dbd5b4186e4a231fec74d29451365551e4c6&amp;jahr=2020","Foto anzeigen")</f>
        <v>Foto anzeigen</v>
      </c>
      <c r="B15">
        <v>773292</v>
      </c>
      <c r="C15" t="s">
        <v>6</v>
      </c>
      <c r="D15" t="s">
        <v>31</v>
      </c>
      <c r="E15" t="s">
        <v>32</v>
      </c>
      <c r="F15" t="s">
        <v>9</v>
      </c>
    </row>
    <row r="16" spans="1:6" x14ac:dyDescent="0.2">
      <c r="A16" t="str">
        <f>HYPERLINK("https://ops-proposition.mggm.de/werbeflaechenfoto.shtml?hash=1c08a3e2a2b732ffd4da3db2175aa3ad921f902a67386764ab2e2e4dae23c720&amp;jahr=2020","Foto anzeigen")</f>
        <v>Foto anzeigen</v>
      </c>
      <c r="B16">
        <v>773263</v>
      </c>
      <c r="C16" t="s">
        <v>6</v>
      </c>
      <c r="D16" t="s">
        <v>33</v>
      </c>
      <c r="E16" t="s">
        <v>25</v>
      </c>
      <c r="F16" t="s">
        <v>9</v>
      </c>
    </row>
    <row r="17" spans="1:6" x14ac:dyDescent="0.2">
      <c r="A17" t="str">
        <f>HYPERLINK("https://ops-proposition.mggm.de/werbeflaechenfoto.shtml?hash=59fa9a17d38281e873838b78a24f371ee8956012973c944bd487a6b5ad1c6dbd&amp;jahr=2020","Foto anzeigen")</f>
        <v>Foto anzeigen</v>
      </c>
      <c r="B17">
        <v>773232</v>
      </c>
      <c r="C17" t="s">
        <v>6</v>
      </c>
      <c r="D17" t="s">
        <v>34</v>
      </c>
      <c r="E17" t="s">
        <v>35</v>
      </c>
      <c r="F17" t="s">
        <v>9</v>
      </c>
    </row>
    <row r="18" spans="1:6" x14ac:dyDescent="0.2">
      <c r="A18" t="str">
        <f>HYPERLINK("https://ops-proposition.mggm.de/werbeflaechenfoto.shtml?hash=66da2ecb44b7a8616783fbe443804ba798ddcf30d99526a9db38a05c524319ae&amp;jahr=2020","Foto anzeigen")</f>
        <v>Foto anzeigen</v>
      </c>
      <c r="B18">
        <v>773231</v>
      </c>
      <c r="C18" t="s">
        <v>6</v>
      </c>
      <c r="D18" t="s">
        <v>36</v>
      </c>
      <c r="E18" t="s">
        <v>35</v>
      </c>
      <c r="F18" t="s">
        <v>9</v>
      </c>
    </row>
    <row r="19" spans="1:6" x14ac:dyDescent="0.2">
      <c r="A19" t="str">
        <f>HYPERLINK("https://ops-proposition.mggm.de/werbeflaechenfoto.shtml?hash=c625c0dae320388d7132c693df1fe65527fe4ae897a5f38fab245cfe1b95f808&amp;jahr=2020","Foto anzeigen")</f>
        <v>Foto anzeigen</v>
      </c>
      <c r="B19">
        <v>773234</v>
      </c>
      <c r="C19" t="s">
        <v>6</v>
      </c>
      <c r="D19" t="s">
        <v>37</v>
      </c>
      <c r="E19" t="s">
        <v>38</v>
      </c>
      <c r="F19" t="s">
        <v>9</v>
      </c>
    </row>
    <row r="20" spans="1:6" x14ac:dyDescent="0.2">
      <c r="A20" t="str">
        <f>HYPERLINK("https://ops-proposition.mggm.de/werbeflaechenfoto.shtml?hash=97d0eb85366a94ad866c3e705b0c06ea8297f6c6410ee606cb1d88fb078f6b07&amp;jahr=2020","Foto anzeigen")</f>
        <v>Foto anzeigen</v>
      </c>
      <c r="B20">
        <v>877234</v>
      </c>
      <c r="C20" t="s">
        <v>6</v>
      </c>
      <c r="D20" t="s">
        <v>39</v>
      </c>
      <c r="E20" t="s">
        <v>40</v>
      </c>
      <c r="F20" t="s">
        <v>9</v>
      </c>
    </row>
    <row r="21" spans="1:6" x14ac:dyDescent="0.2">
      <c r="A21" t="str">
        <f>HYPERLINK("https://ops-proposition.mggm.de/werbeflaechenfoto.shtml?hash=1322c471abef185f8ff64205643a6ffd48796d9d1856490ad2ff1aea58960888&amp;jahr=2020","Foto anzeigen")</f>
        <v>Foto anzeigen</v>
      </c>
      <c r="B21">
        <v>773193</v>
      </c>
      <c r="C21" t="s">
        <v>6</v>
      </c>
      <c r="D21" t="s">
        <v>41</v>
      </c>
      <c r="E21" t="s">
        <v>42</v>
      </c>
      <c r="F21" t="s">
        <v>9</v>
      </c>
    </row>
    <row r="22" spans="1:6" x14ac:dyDescent="0.2">
      <c r="A22" t="str">
        <f>HYPERLINK("https://ops-proposition.mggm.de/werbeflaechenfoto.shtml?hash=a4caaa5141d99d4bb83721f7227513b494b57e23e481a092f017c8797eb120f5&amp;jahr=2020","Foto anzeigen")</f>
        <v>Foto anzeigen</v>
      </c>
      <c r="B22">
        <v>773257</v>
      </c>
      <c r="C22" t="s">
        <v>6</v>
      </c>
      <c r="D22" t="s">
        <v>43</v>
      </c>
      <c r="E22" t="s">
        <v>44</v>
      </c>
      <c r="F22" t="s">
        <v>9</v>
      </c>
    </row>
    <row r="23" spans="1:6" x14ac:dyDescent="0.2">
      <c r="A23" t="str">
        <f>HYPERLINK("https://ops-proposition.mggm.de/werbeflaechenfoto.shtml?hash=88e8977bc8e98644760adaf46292668619d12e5c21d8acf2310b4fd38af8283d&amp;jahr=2020","Foto anzeigen")</f>
        <v>Foto anzeigen</v>
      </c>
      <c r="B23">
        <v>773212</v>
      </c>
      <c r="C23" t="s">
        <v>6</v>
      </c>
      <c r="D23" t="s">
        <v>45</v>
      </c>
      <c r="E23" t="s">
        <v>46</v>
      </c>
      <c r="F23" t="s">
        <v>9</v>
      </c>
    </row>
    <row r="24" spans="1:6" x14ac:dyDescent="0.2">
      <c r="A24" t="str">
        <f>HYPERLINK("https://ops-proposition.mggm.de/werbeflaechenfoto.shtml?hash=6c1b0a31fcb312c3d32a4532989284217fdecb698a57c0e6e88e05c8f5cffba9&amp;jahr=2020","Foto anzeigen")</f>
        <v>Foto anzeigen</v>
      </c>
      <c r="B24">
        <v>773247</v>
      </c>
      <c r="C24" t="s">
        <v>6</v>
      </c>
      <c r="D24" t="s">
        <v>47</v>
      </c>
      <c r="E24" t="s">
        <v>46</v>
      </c>
      <c r="F24" t="s">
        <v>9</v>
      </c>
    </row>
    <row r="25" spans="1:6" x14ac:dyDescent="0.2">
      <c r="A25" t="str">
        <f>HYPERLINK("https://ops-proposition.mggm.de/werbeflaechenfoto.shtml?hash=75b1d966c89fa3e0fcc4006636e7e963e929a73b427947cc0c53c68d08b2614e&amp;jahr=2020","Foto anzeigen")</f>
        <v>Foto anzeigen</v>
      </c>
      <c r="B25">
        <v>773195</v>
      </c>
      <c r="C25" t="s">
        <v>6</v>
      </c>
      <c r="D25" t="s">
        <v>48</v>
      </c>
      <c r="E25" t="s">
        <v>46</v>
      </c>
      <c r="F25" t="s">
        <v>9</v>
      </c>
    </row>
    <row r="26" spans="1:6" x14ac:dyDescent="0.2">
      <c r="A26" t="str">
        <f>HYPERLINK("https://ops-proposition.mggm.de/werbeflaechenfoto.shtml?hash=6beb9efe1e3d9945fc2dcad6118154a0a1c09f0dc7ecd5a34f958f21b67f25c1&amp;jahr=2020","Foto anzeigen")</f>
        <v>Foto anzeigen</v>
      </c>
      <c r="B26">
        <v>773192</v>
      </c>
      <c r="C26" t="s">
        <v>6</v>
      </c>
      <c r="D26" t="s">
        <v>49</v>
      </c>
      <c r="E26" t="s">
        <v>50</v>
      </c>
      <c r="F26" t="s">
        <v>9</v>
      </c>
    </row>
    <row r="27" spans="1:6" x14ac:dyDescent="0.2">
      <c r="A27" t="str">
        <f>HYPERLINK("https://ops-proposition.mggm.de/werbeflaechenfoto.shtml?hash=67b6603157678fe61807f618d89a4e18c50cd1cb88065c8093230c662dea8f4d&amp;jahr=2020","Foto anzeigen")</f>
        <v>Foto anzeigen</v>
      </c>
      <c r="B27">
        <v>773199</v>
      </c>
      <c r="C27" t="s">
        <v>6</v>
      </c>
      <c r="D27" t="s">
        <v>51</v>
      </c>
      <c r="E27" t="s">
        <v>52</v>
      </c>
      <c r="F27" t="s">
        <v>9</v>
      </c>
    </row>
    <row r="28" spans="1:6" x14ac:dyDescent="0.2">
      <c r="A28" t="str">
        <f>HYPERLINK("https://ops-proposition.mggm.de/werbeflaechenfoto.shtml?hash=0ed07716115a647c86573fce42cc3d93dc9b8e36592e111d7ca4a41979507a92&amp;jahr=2020","Foto anzeigen")</f>
        <v>Foto anzeigen</v>
      </c>
      <c r="B28">
        <v>773264</v>
      </c>
      <c r="C28" t="s">
        <v>6</v>
      </c>
      <c r="D28" t="s">
        <v>53</v>
      </c>
      <c r="E28" t="s">
        <v>54</v>
      </c>
      <c r="F28" t="s">
        <v>9</v>
      </c>
    </row>
    <row r="29" spans="1:6" x14ac:dyDescent="0.2">
      <c r="A29" t="str">
        <f>HYPERLINK("https://ops-proposition.mggm.de/werbeflaechenfoto.shtml?hash=7a466fac425315bafe001b4ca650e3455d5babe8c5de27e879f8345416a77e66&amp;jahr=2020","Foto anzeigen")</f>
        <v>Foto anzeigen</v>
      </c>
      <c r="B29">
        <v>773282</v>
      </c>
      <c r="C29" t="s">
        <v>6</v>
      </c>
      <c r="D29" t="s">
        <v>55</v>
      </c>
      <c r="E29" t="s">
        <v>54</v>
      </c>
      <c r="F29" t="s">
        <v>9</v>
      </c>
    </row>
    <row r="30" spans="1:6" x14ac:dyDescent="0.2">
      <c r="A30" t="str">
        <f>HYPERLINK("https://ops-proposition.mggm.de/werbeflaechenfoto.shtml?hash=a22b784afbac4141d3dc8108bf8fac60e7ea8087f246dd105703d22d52477fdd&amp;jahr=2020","Foto anzeigen")</f>
        <v>Foto anzeigen</v>
      </c>
      <c r="B30">
        <v>773221</v>
      </c>
      <c r="C30" t="s">
        <v>6</v>
      </c>
      <c r="D30" t="s">
        <v>56</v>
      </c>
      <c r="E30" t="s">
        <v>18</v>
      </c>
      <c r="F30" t="s">
        <v>9</v>
      </c>
    </row>
    <row r="31" spans="1:6" x14ac:dyDescent="0.2">
      <c r="A31" t="str">
        <f>HYPERLINK("https://ops-proposition.mggm.de/werbeflaechenfoto.shtml?hash=5c16171b7a8fe9bd272e5c58ea99d06d505fec2a36f7ef42daf03ebfb1dcd5eb&amp;jahr=2020","Foto anzeigen")</f>
        <v>Foto anzeigen</v>
      </c>
      <c r="B31">
        <v>773222</v>
      </c>
      <c r="C31" t="s">
        <v>6</v>
      </c>
      <c r="D31" t="s">
        <v>57</v>
      </c>
      <c r="E31" t="s">
        <v>18</v>
      </c>
      <c r="F31" t="s">
        <v>9</v>
      </c>
    </row>
    <row r="32" spans="1:6" x14ac:dyDescent="0.2">
      <c r="A32" t="str">
        <f>HYPERLINK("https://ops-proposition.mggm.de/werbeflaechenfoto.shtml?hash=dfa573b1c4e52e38a3c1599b92198d06ad61670a7b10b6a92ec56f4d2e924087&amp;jahr=2020","Foto anzeigen")</f>
        <v>Foto anzeigen</v>
      </c>
      <c r="B32">
        <v>773223</v>
      </c>
      <c r="C32" t="s">
        <v>6</v>
      </c>
      <c r="D32" t="s">
        <v>58</v>
      </c>
      <c r="E32" t="s">
        <v>59</v>
      </c>
      <c r="F32" t="s">
        <v>9</v>
      </c>
    </row>
    <row r="33" spans="1:6" x14ac:dyDescent="0.2">
      <c r="A33" t="str">
        <f>HYPERLINK("https://ops-proposition.mggm.de/werbeflaechenfoto.shtml?hash=070ac7313e21e38e16fed06a1b30acc216e50930a31957a35ff2e87ca0dcb300&amp;jahr=2020","Foto anzeigen")</f>
        <v>Foto anzeigen</v>
      </c>
      <c r="B33">
        <v>773272</v>
      </c>
      <c r="C33" t="s">
        <v>6</v>
      </c>
      <c r="D33" t="s">
        <v>60</v>
      </c>
      <c r="E33" t="s">
        <v>42</v>
      </c>
      <c r="F33" t="s">
        <v>9</v>
      </c>
    </row>
    <row r="34" spans="1:6" x14ac:dyDescent="0.2">
      <c r="A34" t="str">
        <f>HYPERLINK("https://ops-proposition.mggm.de/werbeflaechenfoto.shtml?hash=2e4c899073782ea266f529206dcdf137e5aa91712f551efeb672f895533432d5&amp;jahr=2020","Foto anzeigen")</f>
        <v>Foto anzeigen</v>
      </c>
      <c r="B34">
        <v>773196</v>
      </c>
      <c r="C34" t="s">
        <v>6</v>
      </c>
      <c r="D34" t="s">
        <v>61</v>
      </c>
      <c r="E34" t="s">
        <v>42</v>
      </c>
      <c r="F34" t="s">
        <v>9</v>
      </c>
    </row>
    <row r="35" spans="1:6" x14ac:dyDescent="0.2">
      <c r="A35" t="str">
        <f>HYPERLINK("https://ops-proposition.mggm.de/werbeflaechenfoto.shtml?hash=ff9f06a4a9282e481de0e9dd266366266ddd32b11d736909aed5c049ed7a7b3d&amp;jahr=2020","Foto anzeigen")</f>
        <v>Foto anzeigen</v>
      </c>
      <c r="B35">
        <v>773188</v>
      </c>
      <c r="C35" t="s">
        <v>6</v>
      </c>
      <c r="D35" t="s">
        <v>62</v>
      </c>
      <c r="E35" t="s">
        <v>63</v>
      </c>
      <c r="F35" t="s">
        <v>9</v>
      </c>
    </row>
    <row r="36" spans="1:6" x14ac:dyDescent="0.2">
      <c r="A36" t="str">
        <f>HYPERLINK("https://ops-proposition.mggm.de/werbeflaechenfoto.shtml?hash=d0c57c2b701c42412276e0751eeaebd82fd022b49a23b910b46397c791d9ed30&amp;jahr=2020","Foto anzeigen")</f>
        <v>Foto anzeigen</v>
      </c>
      <c r="B36">
        <v>773194</v>
      </c>
      <c r="C36" t="s">
        <v>6</v>
      </c>
      <c r="D36" t="s">
        <v>64</v>
      </c>
      <c r="E36" t="s">
        <v>65</v>
      </c>
      <c r="F36" t="s">
        <v>9</v>
      </c>
    </row>
    <row r="37" spans="1:6" x14ac:dyDescent="0.2">
      <c r="A37" t="str">
        <f>HYPERLINK("https://ops-proposition.mggm.de/werbeflaechenfoto.shtml?hash=fc0582f00d3116fbc998afb93c0fab2c6deef75da8631128195852d5c9b2363a&amp;jahr=2020","Foto anzeigen")</f>
        <v>Foto anzeigen</v>
      </c>
      <c r="B37">
        <v>773249</v>
      </c>
      <c r="C37" t="s">
        <v>6</v>
      </c>
      <c r="D37" t="s">
        <v>66</v>
      </c>
      <c r="E37" t="s">
        <v>35</v>
      </c>
      <c r="F37" t="s">
        <v>9</v>
      </c>
    </row>
    <row r="38" spans="1:6" x14ac:dyDescent="0.2">
      <c r="A38" t="str">
        <f>HYPERLINK("https://ops-proposition.mggm.de/werbeflaechenfoto.shtml?hash=edcd87aef91420515fc114dc2a5b20469374d4ad5cdb58fff2f2f60e9b672c35&amp;jahr=2020","Foto anzeigen")</f>
        <v>Foto anzeigen</v>
      </c>
      <c r="B38">
        <v>773245</v>
      </c>
      <c r="C38" t="s">
        <v>6</v>
      </c>
      <c r="D38" t="s">
        <v>67</v>
      </c>
      <c r="E38" t="s">
        <v>68</v>
      </c>
      <c r="F38" t="s">
        <v>9</v>
      </c>
    </row>
    <row r="39" spans="1:6" x14ac:dyDescent="0.2">
      <c r="A39" t="str">
        <f>HYPERLINK("https://ops-proposition.mggm.de/werbeflaechenfoto.shtml?hash=ab3db6f954cd8b4dfbe2a5f5f115c1fc564ae136ca6a7eb6f0cab0c7a8966048&amp;jahr=2020","Foto anzeigen")</f>
        <v>Foto anzeigen</v>
      </c>
      <c r="B39">
        <v>773230</v>
      </c>
      <c r="C39" t="s">
        <v>6</v>
      </c>
      <c r="D39" t="s">
        <v>69</v>
      </c>
      <c r="E39" t="s">
        <v>13</v>
      </c>
      <c r="F39" t="s">
        <v>9</v>
      </c>
    </row>
    <row r="40" spans="1:6" x14ac:dyDescent="0.2">
      <c r="A40" t="str">
        <f>HYPERLINK("https://ops-proposition.mggm.de/werbeflaechenfoto.shtml?hash=5cc765ffd413c0b3b4e3e5307397cf033893374521d71469eeb21e8562891464&amp;jahr=2020","Foto anzeigen")</f>
        <v>Foto anzeigen</v>
      </c>
      <c r="B40">
        <v>773187</v>
      </c>
      <c r="C40" t="s">
        <v>6</v>
      </c>
      <c r="D40" t="s">
        <v>70</v>
      </c>
      <c r="E40" t="s">
        <v>63</v>
      </c>
      <c r="F40" t="s">
        <v>9</v>
      </c>
    </row>
    <row r="41" spans="1:6" x14ac:dyDescent="0.2">
      <c r="A41" t="str">
        <f>HYPERLINK("https://ops-proposition.mggm.de/werbeflaechenfoto.shtml?hash=a7e349ed3f26b4105fa0a8d41926c358a6c36527bb960416886808bf02a4d689&amp;jahr=2020","Foto anzeigen")</f>
        <v>Foto anzeigen</v>
      </c>
      <c r="B41">
        <v>773189</v>
      </c>
      <c r="C41" t="s">
        <v>6</v>
      </c>
      <c r="D41" t="s">
        <v>71</v>
      </c>
      <c r="E41" t="s">
        <v>14</v>
      </c>
      <c r="F41" t="s">
        <v>9</v>
      </c>
    </row>
    <row r="42" spans="1:6" x14ac:dyDescent="0.2">
      <c r="A42" t="str">
        <f>HYPERLINK("https://ops-proposition.mggm.de/werbeflaechenfoto.shtml?hash=ca18269d38ac8193899a862cd5a9ab95b224a82a3272fcf537cf28094e424b5a&amp;jahr=2020","Foto anzeigen")</f>
        <v>Foto anzeigen</v>
      </c>
      <c r="B42">
        <v>773294</v>
      </c>
      <c r="C42" t="s">
        <v>6</v>
      </c>
      <c r="D42" t="s">
        <v>72</v>
      </c>
      <c r="E42" t="s">
        <v>16</v>
      </c>
      <c r="F42" t="s">
        <v>9</v>
      </c>
    </row>
    <row r="43" spans="1:6" x14ac:dyDescent="0.2">
      <c r="A43" t="str">
        <f>HYPERLINK("https://ops-proposition.mggm.de/werbeflaechenfoto.shtml?hash=7dee8ee7da447b564132901ac527ed000d4b9d5e8cf2cf5aa36d0a513c1f2093&amp;jahr=2020","Foto anzeigen")</f>
        <v>Foto anzeigen</v>
      </c>
      <c r="B43">
        <v>773276</v>
      </c>
      <c r="C43" t="s">
        <v>6</v>
      </c>
      <c r="D43" t="s">
        <v>73</v>
      </c>
      <c r="E43" t="s">
        <v>18</v>
      </c>
      <c r="F43" t="s">
        <v>9</v>
      </c>
    </row>
    <row r="44" spans="1:6" x14ac:dyDescent="0.2">
      <c r="A44" t="str">
        <f>HYPERLINK("https://ops-proposition.mggm.de/werbeflaechenfoto.shtml?hash=32dbba38ee285be4e80629d437df5a0c9ea924361aeb989c988ead1cf2cafe88&amp;jahr=2020","Foto anzeigen")</f>
        <v>Foto anzeigen</v>
      </c>
      <c r="B44">
        <v>773209</v>
      </c>
      <c r="C44" t="s">
        <v>6</v>
      </c>
      <c r="D44" t="s">
        <v>74</v>
      </c>
      <c r="E44" t="s">
        <v>75</v>
      </c>
      <c r="F44" t="s">
        <v>9</v>
      </c>
    </row>
    <row r="45" spans="1:6" x14ac:dyDescent="0.2">
      <c r="A45" t="str">
        <f>HYPERLINK("https://ops-proposition.mggm.de/werbeflaechenfoto.shtml?hash=94cde075779b7c669e9e1b5ce032771add03c89ef9bed65398e3e75edf9af941&amp;jahr=2020","Foto anzeigen")</f>
        <v>Foto anzeigen</v>
      </c>
      <c r="B45">
        <v>773210</v>
      </c>
      <c r="C45" t="s">
        <v>6</v>
      </c>
      <c r="D45" t="s">
        <v>76</v>
      </c>
      <c r="E45" t="s">
        <v>75</v>
      </c>
      <c r="F45" t="s">
        <v>9</v>
      </c>
    </row>
    <row r="46" spans="1:6" x14ac:dyDescent="0.2">
      <c r="A46" t="str">
        <f>HYPERLINK("https://ops-proposition.mggm.de/werbeflaechenfoto.shtml?hash=06be0959c888df06db27041b7a1c63fcd79a980e46cface2ea567abb6cbab017&amp;jahr=2020","Foto anzeigen")</f>
        <v>Foto anzeigen</v>
      </c>
      <c r="B46">
        <v>773207</v>
      </c>
      <c r="C46" t="s">
        <v>6</v>
      </c>
      <c r="D46" t="s">
        <v>77</v>
      </c>
      <c r="E46" t="s">
        <v>16</v>
      </c>
      <c r="F46" t="s">
        <v>9</v>
      </c>
    </row>
    <row r="47" spans="1:6" x14ac:dyDescent="0.2">
      <c r="A47" t="str">
        <f>HYPERLINK("https://ops-proposition.mggm.de/werbeflaechenfoto.shtml?hash=c0d9afa0641a8fa65e77603517bfdac0b513d170e06bf741dd9f419d4e4b6dcf&amp;jahr=2020","Foto anzeigen")</f>
        <v>Foto anzeigen</v>
      </c>
      <c r="B47">
        <v>773250</v>
      </c>
      <c r="C47" t="s">
        <v>6</v>
      </c>
      <c r="D47" t="s">
        <v>78</v>
      </c>
      <c r="E47" t="s">
        <v>79</v>
      </c>
      <c r="F47" t="s">
        <v>9</v>
      </c>
    </row>
    <row r="48" spans="1:6" x14ac:dyDescent="0.2">
      <c r="A48" t="str">
        <f>HYPERLINK("https://ops-proposition.mggm.de/werbeflaechenfoto.shtml?hash=53a4cf9efcd054fa94a12597108263545fcb4c6b59ede6e3b669829d194e5b6a&amp;jahr=2020","Foto anzeigen")</f>
        <v>Foto anzeigen</v>
      </c>
      <c r="B48">
        <v>773258</v>
      </c>
      <c r="C48" t="s">
        <v>6</v>
      </c>
      <c r="D48" t="s">
        <v>80</v>
      </c>
      <c r="E48" t="s">
        <v>79</v>
      </c>
      <c r="F48" t="s">
        <v>9</v>
      </c>
    </row>
    <row r="49" spans="1:6" x14ac:dyDescent="0.2">
      <c r="A49" t="str">
        <f>HYPERLINK("https://ops-proposition.mggm.de/werbeflaechenfoto.shtml?hash=709e5806619617e343ba210797344aeef7a52ba692d5df2d8597afca086906d4&amp;jahr=2020","Foto anzeigen")</f>
        <v>Foto anzeigen</v>
      </c>
      <c r="B49">
        <v>773215</v>
      </c>
      <c r="C49" t="s">
        <v>6</v>
      </c>
      <c r="D49" t="s">
        <v>81</v>
      </c>
      <c r="E49" t="s">
        <v>79</v>
      </c>
      <c r="F49" t="s">
        <v>9</v>
      </c>
    </row>
    <row r="50" spans="1:6" x14ac:dyDescent="0.2">
      <c r="A50" t="str">
        <f>HYPERLINK("https://ops-proposition.mggm.de/werbeflaechenfoto.shtml?hash=9b42c0999320557090ce3157d76c911b23060b0f92da9902b13dd81b0394d821&amp;jahr=2020","Foto anzeigen")</f>
        <v>Foto anzeigen</v>
      </c>
      <c r="B50">
        <v>773293</v>
      </c>
      <c r="C50" t="s">
        <v>6</v>
      </c>
      <c r="D50" t="s">
        <v>82</v>
      </c>
      <c r="E50" t="s">
        <v>83</v>
      </c>
      <c r="F50" t="s">
        <v>9</v>
      </c>
    </row>
    <row r="51" spans="1:6" x14ac:dyDescent="0.2">
      <c r="A51" t="str">
        <f>HYPERLINK("https://ops-proposition.mggm.de/werbeflaechenfoto.shtml?hash=1ed7e48cfe8e8da2a16f96d9081aebe3eb63d7dc2dcd98eb3052c86ebc1eb85b&amp;jahr=2020","Foto anzeigen")</f>
        <v>Foto anzeigen</v>
      </c>
      <c r="B51">
        <v>773253</v>
      </c>
      <c r="C51" t="s">
        <v>6</v>
      </c>
      <c r="D51" t="s">
        <v>84</v>
      </c>
      <c r="E51" t="s">
        <v>28</v>
      </c>
      <c r="F51" t="s">
        <v>9</v>
      </c>
    </row>
    <row r="52" spans="1:6" x14ac:dyDescent="0.2">
      <c r="A52" t="str">
        <f>HYPERLINK("https://ops-proposition.mggm.de/werbeflaechenfoto.shtml?hash=df397f02a8eb4a6b57d803b293dbd6e151c00212aa37bac38feb014068e691da&amp;jahr=2020","Foto anzeigen")</f>
        <v>Foto anzeigen</v>
      </c>
      <c r="B52">
        <v>773190</v>
      </c>
      <c r="C52" t="s">
        <v>6</v>
      </c>
      <c r="D52" t="s">
        <v>85</v>
      </c>
      <c r="E52" t="s">
        <v>83</v>
      </c>
      <c r="F52" t="s">
        <v>9</v>
      </c>
    </row>
    <row r="53" spans="1:6" x14ac:dyDescent="0.2">
      <c r="A53" t="str">
        <f>HYPERLINK("https://ops-proposition.mggm.de/werbeflaechenfoto.shtml?hash=f6f3312471b3e20d95e87a1d5d6b2638d78f6e65b19e0b6113edcbf517c31d88&amp;jahr=2020","Foto anzeigen")</f>
        <v>Foto anzeigen</v>
      </c>
      <c r="B53">
        <v>773252</v>
      </c>
      <c r="C53" t="s">
        <v>6</v>
      </c>
      <c r="D53" t="s">
        <v>86</v>
      </c>
      <c r="E53" t="s">
        <v>83</v>
      </c>
      <c r="F53" t="s">
        <v>9</v>
      </c>
    </row>
    <row r="54" spans="1:6" x14ac:dyDescent="0.2">
      <c r="A54" t="str">
        <f>HYPERLINK("https://ops-proposition.mggm.de/werbeflaechenfoto.shtml?hash=63b2400b119ecf7bcc717f20b68cd6371dbdb5f324804d56135c2e557c4a8f70&amp;jahr=2020","Foto anzeigen")</f>
        <v>Foto anzeigen</v>
      </c>
      <c r="B54">
        <v>773240</v>
      </c>
      <c r="C54" t="s">
        <v>6</v>
      </c>
      <c r="D54" t="s">
        <v>87</v>
      </c>
      <c r="E54" t="s">
        <v>83</v>
      </c>
      <c r="F54" t="s">
        <v>9</v>
      </c>
    </row>
    <row r="55" spans="1:6" x14ac:dyDescent="0.2">
      <c r="A55" t="str">
        <f>HYPERLINK("https://ops-proposition.mggm.de/werbeflaechenfoto.shtml?hash=6d45be01b76c47e8ee4d69020b8c2696218eefcf348f692bd3ac208923291b74&amp;jahr=2020","Foto anzeigen")</f>
        <v>Foto anzeigen</v>
      </c>
      <c r="B55">
        <v>773290</v>
      </c>
      <c r="C55" t="s">
        <v>6</v>
      </c>
      <c r="D55" t="s">
        <v>88</v>
      </c>
      <c r="E55" t="s">
        <v>8</v>
      </c>
      <c r="F55" t="s">
        <v>9</v>
      </c>
    </row>
    <row r="56" spans="1:6" x14ac:dyDescent="0.2">
      <c r="A56" t="str">
        <f>HYPERLINK("https://ops-proposition.mggm.de/werbeflaechenfoto.shtml?hash=8abbae2410607c4d91028a93f6a0ec2a3fec9532c0b94ca8291eba7b0e8c0731&amp;jahr=2020","Foto anzeigen")</f>
        <v>Foto anzeigen</v>
      </c>
      <c r="B56">
        <v>773287</v>
      </c>
      <c r="C56" t="s">
        <v>6</v>
      </c>
      <c r="D56" t="s">
        <v>89</v>
      </c>
      <c r="E56" t="s">
        <v>8</v>
      </c>
      <c r="F56" t="s">
        <v>9</v>
      </c>
    </row>
    <row r="57" spans="1:6" x14ac:dyDescent="0.2">
      <c r="A57" t="str">
        <f>HYPERLINK("https://ops-proposition.mggm.de/werbeflaechenfoto.shtml?hash=7e4a73de56d63b2578ae4d66e62bdd131e70c220a33836ff0540a61f26acb7e7&amp;jahr=2020","Foto anzeigen")</f>
        <v>Foto anzeigen</v>
      </c>
      <c r="B57">
        <v>773237</v>
      </c>
      <c r="C57" t="s">
        <v>6</v>
      </c>
      <c r="D57" t="s">
        <v>90</v>
      </c>
      <c r="E57" t="s">
        <v>22</v>
      </c>
      <c r="F57" t="s">
        <v>9</v>
      </c>
    </row>
    <row r="58" spans="1:6" x14ac:dyDescent="0.2">
      <c r="A58" t="str">
        <f>HYPERLINK("https://ops-proposition.mggm.de/werbeflaechenfoto.shtml?hash=2ac66534bb86d8e82a3a90e7131941270e9bb9fd1ec2a6658cac4bd96af2e0ae&amp;jahr=2020","Foto anzeigen")</f>
        <v>Foto anzeigen</v>
      </c>
      <c r="B58">
        <v>773242</v>
      </c>
      <c r="C58" t="s">
        <v>6</v>
      </c>
      <c r="D58" t="s">
        <v>91</v>
      </c>
      <c r="E58" t="s">
        <v>92</v>
      </c>
      <c r="F58" t="s">
        <v>9</v>
      </c>
    </row>
    <row r="59" spans="1:6" x14ac:dyDescent="0.2">
      <c r="A59" t="str">
        <f>HYPERLINK("https://ops-proposition.mggm.de/werbeflaechenfoto.shtml?hash=c96a6f4522c473302d54d9fc395cae4e64ca07fef02da1c65c1adb34224bd4d7&amp;jahr=2020","Foto anzeigen")</f>
        <v>Foto anzeigen</v>
      </c>
      <c r="B59">
        <v>773100</v>
      </c>
      <c r="C59" t="s">
        <v>6</v>
      </c>
      <c r="D59" t="s">
        <v>93</v>
      </c>
      <c r="E59" t="s">
        <v>59</v>
      </c>
      <c r="F59" t="s">
        <v>9</v>
      </c>
    </row>
    <row r="60" spans="1:6" x14ac:dyDescent="0.2">
      <c r="A60" t="str">
        <f>HYPERLINK("https://ops-proposition.mggm.de/werbeflaechenfoto.shtml?hash=326a0dbbd86e892825ff214f3054bd3f62b5a9ba22df3a59e57eca2ec1318e98&amp;jahr=2020","Foto anzeigen")</f>
        <v>Foto anzeigen</v>
      </c>
      <c r="B60">
        <v>773138</v>
      </c>
      <c r="C60" t="s">
        <v>6</v>
      </c>
      <c r="D60" t="s">
        <v>94</v>
      </c>
      <c r="E60" t="s">
        <v>32</v>
      </c>
      <c r="F60" t="s">
        <v>9</v>
      </c>
    </row>
    <row r="61" spans="1:6" x14ac:dyDescent="0.2">
      <c r="A61" t="str">
        <f>HYPERLINK("https://ops-proposition.mggm.de/werbeflaechenfoto.shtml?hash=ae64516d7a1d035ca61a4cc7bdb4c1155f46217be0c626b8725ce8ec47a50901&amp;jahr=2020","Foto anzeigen")</f>
        <v>Foto anzeigen</v>
      </c>
      <c r="B61">
        <v>773079</v>
      </c>
      <c r="C61" t="s">
        <v>6</v>
      </c>
      <c r="D61" t="s">
        <v>95</v>
      </c>
      <c r="E61" t="s">
        <v>32</v>
      </c>
      <c r="F61" t="s">
        <v>9</v>
      </c>
    </row>
    <row r="62" spans="1:6" x14ac:dyDescent="0.2">
      <c r="A62" t="str">
        <f>HYPERLINK("https://ops-proposition.mggm.de/werbeflaechenfoto.shtml?hash=b843466721991d96165875e191f340f77a44a216bbc000f53e16b2d0c6c9cf06&amp;jahr=2020","Foto anzeigen")</f>
        <v>Foto anzeigen</v>
      </c>
      <c r="B62">
        <v>773137</v>
      </c>
      <c r="C62" t="s">
        <v>6</v>
      </c>
      <c r="D62" t="s">
        <v>96</v>
      </c>
      <c r="E62" t="s">
        <v>32</v>
      </c>
      <c r="F62" t="s">
        <v>9</v>
      </c>
    </row>
    <row r="63" spans="1:6" x14ac:dyDescent="0.2">
      <c r="A63" t="str">
        <f>HYPERLINK("https://ops-proposition.mggm.de/werbeflaechenfoto.shtml?hash=a70bfadca81f0da45ad89d2c607607295fad5cdd650058101727890a980eecca&amp;jahr=2020","Foto anzeigen")</f>
        <v>Foto anzeigen</v>
      </c>
      <c r="B63">
        <v>773080</v>
      </c>
      <c r="C63" t="s">
        <v>6</v>
      </c>
      <c r="D63" t="s">
        <v>97</v>
      </c>
      <c r="E63" t="s">
        <v>30</v>
      </c>
      <c r="F63" t="s">
        <v>9</v>
      </c>
    </row>
    <row r="64" spans="1:6" x14ac:dyDescent="0.2">
      <c r="A64" t="str">
        <f>HYPERLINK("https://ops-proposition.mggm.de/werbeflaechenfoto.shtml?hash=4ba9d630547f1b95ae5482f046ccb73abdb6cfab9c5e65bd6cd1a62199910fb0&amp;jahr=2020","Foto anzeigen")</f>
        <v>Foto anzeigen</v>
      </c>
      <c r="B64">
        <v>773156</v>
      </c>
      <c r="C64" t="s">
        <v>6</v>
      </c>
      <c r="D64" t="s">
        <v>98</v>
      </c>
      <c r="E64" t="s">
        <v>40</v>
      </c>
      <c r="F64" t="s">
        <v>9</v>
      </c>
    </row>
    <row r="65" spans="1:6" x14ac:dyDescent="0.2">
      <c r="A65" t="str">
        <f>HYPERLINK("https://ops-proposition.mggm.de/werbeflaechenfoto.shtml?hash=6c7716fd98ccca81535860b09e65d0fc8af2702ca2c49eb06089822b3a4e25c0&amp;jahr=2020","Foto anzeigen")</f>
        <v>Foto anzeigen</v>
      </c>
      <c r="B65">
        <v>773068</v>
      </c>
      <c r="C65" t="s">
        <v>6</v>
      </c>
      <c r="D65" t="s">
        <v>99</v>
      </c>
      <c r="E65" t="s">
        <v>40</v>
      </c>
      <c r="F65" t="s">
        <v>9</v>
      </c>
    </row>
    <row r="66" spans="1:6" x14ac:dyDescent="0.2">
      <c r="A66" t="str">
        <f>HYPERLINK("https://ops-proposition.mggm.de/werbeflaechenfoto.shtml?hash=67b2267c99fed3b776cba1b04038ea01818339ffcbcc25dc2e8e06c66be0733a&amp;jahr=2020","Foto anzeigen")</f>
        <v>Foto anzeigen</v>
      </c>
      <c r="B66">
        <v>773153</v>
      </c>
      <c r="C66" t="s">
        <v>6</v>
      </c>
      <c r="D66" t="s">
        <v>100</v>
      </c>
      <c r="E66" t="s">
        <v>101</v>
      </c>
      <c r="F66" t="s">
        <v>9</v>
      </c>
    </row>
    <row r="67" spans="1:6" x14ac:dyDescent="0.2">
      <c r="A67" t="str">
        <f>HYPERLINK("https://ops-proposition.mggm.de/werbeflaechenfoto.shtml?hash=25c8dcad7c6e550aed3b2bd41fcc63a07103b6a374d682d7af9a2c9a7ac909df&amp;jahr=2020","Foto anzeigen")</f>
        <v>Foto anzeigen</v>
      </c>
      <c r="B67">
        <v>773174</v>
      </c>
      <c r="C67" t="s">
        <v>6</v>
      </c>
      <c r="D67" t="s">
        <v>102</v>
      </c>
      <c r="E67" t="s">
        <v>103</v>
      </c>
      <c r="F67" t="s">
        <v>9</v>
      </c>
    </row>
    <row r="68" spans="1:6" x14ac:dyDescent="0.2">
      <c r="A68" t="str">
        <f>HYPERLINK("https://ops-proposition.mggm.de/werbeflaechenfoto.shtml?hash=45914c5d9084d44a15c20b43ded2b87fb89a71f577f1979c307b32460455d403&amp;jahr=2020","Foto anzeigen")</f>
        <v>Foto anzeigen</v>
      </c>
      <c r="B68">
        <v>773155</v>
      </c>
      <c r="C68" t="s">
        <v>6</v>
      </c>
      <c r="D68" t="s">
        <v>104</v>
      </c>
      <c r="E68" t="s">
        <v>103</v>
      </c>
      <c r="F68" t="s">
        <v>9</v>
      </c>
    </row>
    <row r="69" spans="1:6" x14ac:dyDescent="0.2">
      <c r="A69" t="str">
        <f>HYPERLINK("https://ops-proposition.mggm.de/werbeflaechenfoto.shtml?hash=397abff08a667b8494c7e6db2e40f4842775568a57d3e248bc15ae46ac461628&amp;jahr=2020","Foto anzeigen")</f>
        <v>Foto anzeigen</v>
      </c>
      <c r="B69">
        <v>773081</v>
      </c>
      <c r="C69" t="s">
        <v>6</v>
      </c>
      <c r="D69" t="s">
        <v>105</v>
      </c>
      <c r="E69" t="s">
        <v>103</v>
      </c>
      <c r="F69" t="s">
        <v>9</v>
      </c>
    </row>
    <row r="70" spans="1:6" x14ac:dyDescent="0.2">
      <c r="A70" t="str">
        <f>HYPERLINK("https://ops-proposition.mggm.de/werbeflaechenfoto.shtml?hash=89c6ede3f81adf5f431c9893fbec18964bfe12ea0c20758a6fed00a76e929efd&amp;jahr=2020","Foto anzeigen")</f>
        <v>Foto anzeigen</v>
      </c>
      <c r="B70">
        <v>773168</v>
      </c>
      <c r="C70" t="s">
        <v>6</v>
      </c>
      <c r="D70" t="s">
        <v>106</v>
      </c>
      <c r="E70" t="s">
        <v>103</v>
      </c>
      <c r="F70" t="s">
        <v>9</v>
      </c>
    </row>
    <row r="71" spans="1:6" x14ac:dyDescent="0.2">
      <c r="A71" t="str">
        <f>HYPERLINK("https://ops-proposition.mggm.de/werbeflaechenfoto.shtml?hash=ab79c137315ff4ecf431560f2b392a2f2693b57f117c4413be368bbcf24ee76b&amp;jahr=2020","Foto anzeigen")</f>
        <v>Foto anzeigen</v>
      </c>
      <c r="B71">
        <v>773152</v>
      </c>
      <c r="C71" t="s">
        <v>6</v>
      </c>
      <c r="D71" t="s">
        <v>107</v>
      </c>
      <c r="E71" t="s">
        <v>103</v>
      </c>
      <c r="F71" t="s">
        <v>9</v>
      </c>
    </row>
    <row r="72" spans="1:6" x14ac:dyDescent="0.2">
      <c r="A72" t="str">
        <f>HYPERLINK("https://ops-proposition.mggm.de/werbeflaechenfoto.shtml?hash=15af23fbb2a31e7a8d00516ece2f60979cfaee849bf7384afe9ecfdcbeaa7398&amp;jahr=2020","Foto anzeigen")</f>
        <v>Foto anzeigen</v>
      </c>
      <c r="B72">
        <v>773182</v>
      </c>
      <c r="C72" t="s">
        <v>6</v>
      </c>
      <c r="D72" t="s">
        <v>108</v>
      </c>
      <c r="E72" t="s">
        <v>44</v>
      </c>
      <c r="F72" t="s">
        <v>9</v>
      </c>
    </row>
    <row r="73" spans="1:6" x14ac:dyDescent="0.2">
      <c r="A73" t="str">
        <f>HYPERLINK("https://ops-proposition.mggm.de/werbeflaechenfoto.shtml?hash=87aa46978a0ea7ae7816ef27ede79455d5f0022ece042631f26f7fc93684e2fd&amp;jahr=2020","Foto anzeigen")</f>
        <v>Foto anzeigen</v>
      </c>
      <c r="B73">
        <v>773166</v>
      </c>
      <c r="C73" t="s">
        <v>6</v>
      </c>
      <c r="D73" t="s">
        <v>109</v>
      </c>
      <c r="E73" t="s">
        <v>44</v>
      </c>
      <c r="F73" t="s">
        <v>9</v>
      </c>
    </row>
    <row r="74" spans="1:6" x14ac:dyDescent="0.2">
      <c r="A74" t="str">
        <f>HYPERLINK("https://ops-proposition.mggm.de/werbeflaechenfoto.shtml?hash=f3772ccb3a91587a8547f976a5dd854d678af6e3219f889ba8d7f43299ece517&amp;jahr=2020","Foto anzeigen")</f>
        <v>Foto anzeigen</v>
      </c>
      <c r="B74">
        <v>773164</v>
      </c>
      <c r="C74" t="s">
        <v>6</v>
      </c>
      <c r="D74" t="s">
        <v>110</v>
      </c>
      <c r="E74" t="s">
        <v>44</v>
      </c>
      <c r="F74" t="s">
        <v>9</v>
      </c>
    </row>
    <row r="75" spans="1:6" x14ac:dyDescent="0.2">
      <c r="A75" t="str">
        <f>HYPERLINK("https://ops-proposition.mggm.de/werbeflaechenfoto.shtml?hash=9239fe43f9070accd54ed7e8bb6a0416636004e7965febd19ea40a5b5d4db6c0&amp;jahr=2020","Foto anzeigen")</f>
        <v>Foto anzeigen</v>
      </c>
      <c r="B75">
        <v>773158</v>
      </c>
      <c r="C75" t="s">
        <v>6</v>
      </c>
      <c r="D75" t="s">
        <v>111</v>
      </c>
      <c r="E75" t="s">
        <v>46</v>
      </c>
      <c r="F75" t="s">
        <v>9</v>
      </c>
    </row>
    <row r="76" spans="1:6" x14ac:dyDescent="0.2">
      <c r="A76" t="str">
        <f>HYPERLINK("https://ops-proposition.mggm.de/werbeflaechenfoto.shtml?hash=3de4cfba4b1ca484e2ed41afb065cc9241ff2a226fc3fa591331176a7e452557&amp;jahr=2020","Foto anzeigen")</f>
        <v>Foto anzeigen</v>
      </c>
      <c r="B76">
        <v>773087</v>
      </c>
      <c r="C76" t="s">
        <v>6</v>
      </c>
      <c r="D76" t="s">
        <v>112</v>
      </c>
      <c r="E76" t="s">
        <v>46</v>
      </c>
      <c r="F76" t="s">
        <v>9</v>
      </c>
    </row>
    <row r="77" spans="1:6" x14ac:dyDescent="0.2">
      <c r="A77" t="str">
        <f>HYPERLINK("https://ops-proposition.mggm.de/werbeflaechenfoto.shtml?hash=cd1ca412884a4149348d1e84c2d5688e845dbbc8a46bde1e4127345f78c82f28&amp;jahr=2020","Foto anzeigen")</f>
        <v>Foto anzeigen</v>
      </c>
      <c r="B77">
        <v>773151</v>
      </c>
      <c r="C77" t="s">
        <v>6</v>
      </c>
      <c r="D77" t="s">
        <v>113</v>
      </c>
      <c r="E77" t="s">
        <v>50</v>
      </c>
      <c r="F77" t="s">
        <v>9</v>
      </c>
    </row>
    <row r="78" spans="1:6" x14ac:dyDescent="0.2">
      <c r="A78" t="str">
        <f>HYPERLINK("https://ops-proposition.mggm.de/werbeflaechenfoto.shtml?hash=7b8e9b6fe1ae5487b02731347005a087c285c236f3d2ebabd88a5c525e944052&amp;jahr=2020","Foto anzeigen")</f>
        <v>Foto anzeigen</v>
      </c>
      <c r="B78">
        <v>773099</v>
      </c>
      <c r="C78" t="s">
        <v>6</v>
      </c>
      <c r="D78" t="s">
        <v>114</v>
      </c>
      <c r="E78" t="s">
        <v>50</v>
      </c>
      <c r="F78" t="s">
        <v>9</v>
      </c>
    </row>
    <row r="79" spans="1:6" x14ac:dyDescent="0.2">
      <c r="A79" t="str">
        <f>HYPERLINK("https://ops-proposition.mggm.de/werbeflaechenfoto.shtml?hash=0087b282b63829cc6302458f74421f90c5937e142ca1eb0e0baa8960339ddfeb&amp;jahr=2020","Foto anzeigen")</f>
        <v>Foto anzeigen</v>
      </c>
      <c r="B79">
        <v>773146</v>
      </c>
      <c r="C79" t="s">
        <v>6</v>
      </c>
      <c r="D79" t="s">
        <v>115</v>
      </c>
      <c r="E79" t="s">
        <v>54</v>
      </c>
      <c r="F79" t="s">
        <v>9</v>
      </c>
    </row>
    <row r="80" spans="1:6" x14ac:dyDescent="0.2">
      <c r="A80" t="str">
        <f>HYPERLINK("https://ops-proposition.mggm.de/werbeflaechenfoto.shtml?hash=6c1b16558e3e2c8fc244afb13eb5b7284fd8307dce4f8db83380f9d6e590d366&amp;jahr=2020","Foto anzeigen")</f>
        <v>Foto anzeigen</v>
      </c>
      <c r="B80">
        <v>773148</v>
      </c>
      <c r="C80" t="s">
        <v>6</v>
      </c>
      <c r="D80" t="s">
        <v>116</v>
      </c>
      <c r="E80" t="s">
        <v>54</v>
      </c>
      <c r="F80" t="s">
        <v>9</v>
      </c>
    </row>
    <row r="81" spans="1:6" x14ac:dyDescent="0.2">
      <c r="A81" t="str">
        <f>HYPERLINK("https://ops-proposition.mggm.de/werbeflaechenfoto.shtml?hash=1e3fdc210710992585577a925d4dba4b10fa2ae6f75bcd527c0bb0eb072b91c5&amp;jahr=2020","Foto anzeigen")</f>
        <v>Foto anzeigen</v>
      </c>
      <c r="B81">
        <v>773102</v>
      </c>
      <c r="C81" t="s">
        <v>6</v>
      </c>
      <c r="D81" t="s">
        <v>117</v>
      </c>
      <c r="E81" t="s">
        <v>54</v>
      </c>
      <c r="F81" t="s">
        <v>9</v>
      </c>
    </row>
    <row r="82" spans="1:6" x14ac:dyDescent="0.2">
      <c r="A82" t="str">
        <f>HYPERLINK("https://ops-proposition.mggm.de/werbeflaechenfoto.shtml?hash=574ebe5535e451cf2ee995ccd2e668f0cda44d6538a996c45a42a6dd333324a4&amp;jahr=2020","Foto anzeigen")</f>
        <v>Foto anzeigen</v>
      </c>
      <c r="B82">
        <v>773133</v>
      </c>
      <c r="C82" t="s">
        <v>6</v>
      </c>
      <c r="D82" t="s">
        <v>118</v>
      </c>
      <c r="E82" t="s">
        <v>42</v>
      </c>
      <c r="F82" t="s">
        <v>9</v>
      </c>
    </row>
    <row r="83" spans="1:6" x14ac:dyDescent="0.2">
      <c r="A83" t="str">
        <f>HYPERLINK("https://ops-proposition.mggm.de/werbeflaechenfoto.shtml?hash=a1a18d51dcf1b4444daab3967c262c594f6308897c8a81419ddeddef261f24be&amp;jahr=2020","Foto anzeigen")</f>
        <v>Foto anzeigen</v>
      </c>
      <c r="B83">
        <v>773131</v>
      </c>
      <c r="C83" t="s">
        <v>6</v>
      </c>
      <c r="D83" t="s">
        <v>119</v>
      </c>
      <c r="E83" t="s">
        <v>42</v>
      </c>
      <c r="F83" t="s">
        <v>9</v>
      </c>
    </row>
    <row r="84" spans="1:6" x14ac:dyDescent="0.2">
      <c r="A84" t="str">
        <f>HYPERLINK("https://ops-proposition.mggm.de/werbeflaechenfoto.shtml?hash=933b1d802d4c0ebf75f8815a329c349332a4ff10a03d9da79cabf2f8f6a90509&amp;jahr=2020","Foto anzeigen")</f>
        <v>Foto anzeigen</v>
      </c>
      <c r="B84">
        <v>773126</v>
      </c>
      <c r="C84" t="s">
        <v>6</v>
      </c>
      <c r="D84" t="s">
        <v>120</v>
      </c>
      <c r="E84" t="s">
        <v>42</v>
      </c>
      <c r="F84" t="s">
        <v>9</v>
      </c>
    </row>
    <row r="85" spans="1:6" x14ac:dyDescent="0.2">
      <c r="A85" t="str">
        <f>HYPERLINK("https://ops-proposition.mggm.de/werbeflaechenfoto.shtml?hash=a368f2a352f159278dfc5b0a8e53c319e4b494d638ef72931c515c972905c4a9&amp;jahr=2020","Foto anzeigen")</f>
        <v>Foto anzeigen</v>
      </c>
      <c r="B85">
        <v>773125</v>
      </c>
      <c r="C85" t="s">
        <v>6</v>
      </c>
      <c r="D85" t="s">
        <v>121</v>
      </c>
      <c r="E85" t="s">
        <v>42</v>
      </c>
      <c r="F85" t="s">
        <v>9</v>
      </c>
    </row>
    <row r="86" spans="1:6" x14ac:dyDescent="0.2">
      <c r="A86" t="str">
        <f>HYPERLINK("https://ops-proposition.mggm.de/werbeflaechenfoto.shtml?hash=955ffe6439b54fa6fe3ede1bda73f86d8a0466699ab60e54f20c82a1405014d0&amp;jahr=2020","Foto anzeigen")</f>
        <v>Foto anzeigen</v>
      </c>
      <c r="B86">
        <v>773142</v>
      </c>
      <c r="C86" t="s">
        <v>6</v>
      </c>
      <c r="D86" t="s">
        <v>122</v>
      </c>
      <c r="E86" t="s">
        <v>35</v>
      </c>
      <c r="F86" t="s">
        <v>9</v>
      </c>
    </row>
    <row r="87" spans="1:6" x14ac:dyDescent="0.2">
      <c r="A87" t="str">
        <f>HYPERLINK("https://ops-proposition.mggm.de/werbeflaechenfoto.shtml?hash=ee660461bfdfb904fe2979fd01a6b97484d4fb29b7527b0c7a0ea9319b3aa5b6&amp;jahr=2020","Foto anzeigen")</f>
        <v>Foto anzeigen</v>
      </c>
      <c r="B87">
        <v>773075</v>
      </c>
      <c r="C87" t="s">
        <v>6</v>
      </c>
      <c r="D87" t="s">
        <v>123</v>
      </c>
      <c r="E87" t="s">
        <v>16</v>
      </c>
      <c r="F87" t="s">
        <v>9</v>
      </c>
    </row>
    <row r="88" spans="1:6" x14ac:dyDescent="0.2">
      <c r="A88" t="str">
        <f>HYPERLINK("https://ops-proposition.mggm.de/werbeflaechenfoto.shtml?hash=459ddfe3f3dd53071a13ef5a2d7086897442ad9f5f9e3039f12d0005df98c037&amp;jahr=2020","Foto anzeigen")</f>
        <v>Foto anzeigen</v>
      </c>
      <c r="B88">
        <v>773161</v>
      </c>
      <c r="C88" t="s">
        <v>6</v>
      </c>
      <c r="D88" t="s">
        <v>124</v>
      </c>
      <c r="E88" t="s">
        <v>16</v>
      </c>
      <c r="F88" t="s">
        <v>9</v>
      </c>
    </row>
    <row r="89" spans="1:6" x14ac:dyDescent="0.2">
      <c r="A89" t="str">
        <f>HYPERLINK("https://ops-proposition.mggm.de/werbeflaechenfoto.shtml?hash=9875c78e0a4a35d6a6362d97a469b219d67024df7ad2be90f6bf51318990180c&amp;jahr=2020","Foto anzeigen")</f>
        <v>Foto anzeigen</v>
      </c>
      <c r="B89">
        <v>773078</v>
      </c>
      <c r="C89" t="s">
        <v>6</v>
      </c>
      <c r="D89" t="s">
        <v>125</v>
      </c>
      <c r="E89" t="s">
        <v>65</v>
      </c>
      <c r="F89" t="s">
        <v>9</v>
      </c>
    </row>
    <row r="90" spans="1:6" x14ac:dyDescent="0.2">
      <c r="A90" t="str">
        <f>HYPERLINK("https://ops-proposition.mggm.de/werbeflaechenfoto.shtml?hash=fe3ef6daa358aa87302c20953258cea8bf9fa27c91a3c3edca639901096e4f8f&amp;jahr=2020","Foto anzeigen")</f>
        <v>Foto anzeigen</v>
      </c>
      <c r="B90">
        <v>773139</v>
      </c>
      <c r="C90" t="s">
        <v>6</v>
      </c>
      <c r="D90" t="s">
        <v>126</v>
      </c>
      <c r="E90" t="s">
        <v>127</v>
      </c>
      <c r="F90" t="s">
        <v>9</v>
      </c>
    </row>
    <row r="91" spans="1:6" x14ac:dyDescent="0.2">
      <c r="A91" t="str">
        <f>HYPERLINK("https://ops-proposition.mggm.de/werbeflaechenfoto.shtml?hash=9512fb973b61dea26c5c4739013c28fbf06a356996f67e16053a405c037a5ffe&amp;jahr=2020","Foto anzeigen")</f>
        <v>Foto anzeigen</v>
      </c>
      <c r="B91">
        <v>773073</v>
      </c>
      <c r="C91" t="s">
        <v>6</v>
      </c>
      <c r="D91" t="s">
        <v>128</v>
      </c>
      <c r="E91" t="s">
        <v>127</v>
      </c>
      <c r="F91" t="s">
        <v>9</v>
      </c>
    </row>
    <row r="92" spans="1:6" x14ac:dyDescent="0.2">
      <c r="A92" t="str">
        <f>HYPERLINK("https://ops-proposition.mggm.de/werbeflaechenfoto.shtml?hash=cab52651035e26196d47a961a0f25cbb7a4bffa4196118030262cbd04d0487a1&amp;jahr=2020","Foto anzeigen")</f>
        <v>Foto anzeigen</v>
      </c>
      <c r="B92">
        <v>773077</v>
      </c>
      <c r="C92" t="s">
        <v>6</v>
      </c>
      <c r="D92" t="s">
        <v>129</v>
      </c>
      <c r="E92" t="s">
        <v>130</v>
      </c>
      <c r="F92" t="s">
        <v>9</v>
      </c>
    </row>
    <row r="93" spans="1:6" x14ac:dyDescent="0.2">
      <c r="A93" t="str">
        <f>HYPERLINK("https://ops-proposition.mggm.de/werbeflaechenfoto.shtml?hash=07180c3e9878554c06de4f9aa778425ae3a7df1e3b5fbec7e07f5fde26ded4d7&amp;jahr=2020","Foto anzeigen")</f>
        <v>Foto anzeigen</v>
      </c>
      <c r="B93">
        <v>773163</v>
      </c>
      <c r="C93" t="s">
        <v>6</v>
      </c>
      <c r="D93" t="s">
        <v>131</v>
      </c>
      <c r="E93" t="s">
        <v>101</v>
      </c>
      <c r="F93" t="s">
        <v>9</v>
      </c>
    </row>
    <row r="94" spans="1:6" x14ac:dyDescent="0.2">
      <c r="A94" t="str">
        <f>HYPERLINK("https://ops-proposition.mggm.de/werbeflaechenfoto.shtml?hash=ab7a5e1c7bef332147424886808d014ef300524fb9d687e398b815b32b49fafa&amp;jahr=2020","Foto anzeigen")</f>
        <v>Foto anzeigen</v>
      </c>
      <c r="B94">
        <v>773107</v>
      </c>
      <c r="C94" t="s">
        <v>6</v>
      </c>
      <c r="D94" t="s">
        <v>132</v>
      </c>
      <c r="E94" t="s">
        <v>46</v>
      </c>
      <c r="F94" t="s">
        <v>9</v>
      </c>
    </row>
    <row r="95" spans="1:6" x14ac:dyDescent="0.2">
      <c r="A95" t="str">
        <f>HYPERLINK("https://ops-proposition.mggm.de/werbeflaechenfoto.shtml?hash=78398d9d4578d986968bc53586da6f507936a8679d05a68188afc79b15fa70b0&amp;jahr=2020","Foto anzeigen")</f>
        <v>Foto anzeigen</v>
      </c>
      <c r="B95">
        <v>773106</v>
      </c>
      <c r="C95" t="s">
        <v>6</v>
      </c>
      <c r="D95" t="s">
        <v>133</v>
      </c>
      <c r="E95" t="s">
        <v>83</v>
      </c>
      <c r="F95" t="s">
        <v>9</v>
      </c>
    </row>
    <row r="96" spans="1:6" x14ac:dyDescent="0.2">
      <c r="A96" t="str">
        <f>HYPERLINK("https://ops-proposition.mggm.de/werbeflaechenfoto.shtml?hash=c07e8e2bc5fc7b062eda2720ddd4162c3c69fc05c98d2e1ec266c646e57c645a&amp;jahr=2020","Foto anzeigen")</f>
        <v>Foto anzeigen</v>
      </c>
      <c r="B96">
        <v>773173</v>
      </c>
      <c r="C96" t="s">
        <v>6</v>
      </c>
      <c r="D96" t="s">
        <v>134</v>
      </c>
      <c r="E96" t="s">
        <v>35</v>
      </c>
      <c r="F96" t="s">
        <v>9</v>
      </c>
    </row>
    <row r="97" spans="1:6" x14ac:dyDescent="0.2">
      <c r="A97" t="str">
        <f>HYPERLINK("https://ops-proposition.mggm.de/werbeflaechenfoto.shtml?hash=e028ad65a7db4c1334eba56f5ec044dcb770429d701784b91abdb800a07926c6&amp;jahr=2020","Foto anzeigen")</f>
        <v>Foto anzeigen</v>
      </c>
      <c r="B97">
        <v>773105</v>
      </c>
      <c r="C97" t="s">
        <v>6</v>
      </c>
      <c r="D97" t="s">
        <v>135</v>
      </c>
      <c r="E97" t="s">
        <v>13</v>
      </c>
      <c r="F97" t="s">
        <v>9</v>
      </c>
    </row>
    <row r="98" spans="1:6" x14ac:dyDescent="0.2">
      <c r="A98" t="str">
        <f>HYPERLINK("https://ops-proposition.mggm.de/werbeflaechenfoto.shtml?hash=dd2728ee4e33a821c3deb0a6bce6d349806b53afeaa9cfc46705703c581a8c8a&amp;jahr=2020","Foto anzeigen")</f>
        <v>Foto anzeigen</v>
      </c>
      <c r="B98">
        <v>773094</v>
      </c>
      <c r="C98" t="s">
        <v>6</v>
      </c>
      <c r="D98" t="s">
        <v>136</v>
      </c>
      <c r="E98" t="s">
        <v>79</v>
      </c>
      <c r="F98" t="s">
        <v>9</v>
      </c>
    </row>
    <row r="99" spans="1:6" x14ac:dyDescent="0.2">
      <c r="A99" t="str">
        <f>HYPERLINK("https://ops-proposition.mggm.de/werbeflaechenfoto.shtml?hash=28dd45af0d7ddfdcdb84760bd59e0107934cfa7f166e84f5530c137c72d1b66b&amp;jahr=2020","Foto anzeigen")</f>
        <v>Foto anzeigen</v>
      </c>
      <c r="B99">
        <v>773092</v>
      </c>
      <c r="C99" t="s">
        <v>6</v>
      </c>
      <c r="D99" t="s">
        <v>137</v>
      </c>
      <c r="E99" t="s">
        <v>63</v>
      </c>
      <c r="F99" t="s">
        <v>9</v>
      </c>
    </row>
    <row r="100" spans="1:6" x14ac:dyDescent="0.2">
      <c r="A100" t="str">
        <f>HYPERLINK("https://ops-proposition.mggm.de/werbeflaechenfoto.shtml?hash=991c973f9bc6c6b971b346246a5326002a7084362f20fbecc663d14de49d4f9f&amp;jahr=2020","Foto anzeigen")</f>
        <v>Foto anzeigen</v>
      </c>
      <c r="B100">
        <v>773088</v>
      </c>
      <c r="C100" t="s">
        <v>6</v>
      </c>
      <c r="D100" t="s">
        <v>138</v>
      </c>
      <c r="E100" t="s">
        <v>14</v>
      </c>
      <c r="F100" t="s">
        <v>9</v>
      </c>
    </row>
    <row r="101" spans="1:6" x14ac:dyDescent="0.2">
      <c r="A101" t="str">
        <f>HYPERLINK("https://ops-proposition.mggm.de/werbeflaechenfoto.shtml?hash=a94d2c8c76e07ce3d96fd0fd1f479d865776072982cec83f34531388a68e3378&amp;jahr=2020","Foto anzeigen")</f>
        <v>Foto anzeigen</v>
      </c>
      <c r="B101">
        <v>773082</v>
      </c>
      <c r="C101" t="s">
        <v>6</v>
      </c>
      <c r="D101" t="s">
        <v>139</v>
      </c>
      <c r="E101" t="s">
        <v>16</v>
      </c>
      <c r="F101" t="s">
        <v>9</v>
      </c>
    </row>
    <row r="102" spans="1:6" x14ac:dyDescent="0.2">
      <c r="A102" t="str">
        <f>HYPERLINK("https://ops-proposition.mggm.de/werbeflaechenfoto.shtml?hash=ef597f696a09455bd842f0b548ab6419edbbf07c82b23904347cd4df1c9b8f59&amp;jahr=2020","Foto anzeigen")</f>
        <v>Foto anzeigen</v>
      </c>
      <c r="B102">
        <v>773178</v>
      </c>
      <c r="C102" t="s">
        <v>6</v>
      </c>
      <c r="D102" t="s">
        <v>140</v>
      </c>
      <c r="E102" t="s">
        <v>79</v>
      </c>
      <c r="F102" t="s">
        <v>9</v>
      </c>
    </row>
    <row r="103" spans="1:6" x14ac:dyDescent="0.2">
      <c r="A103" t="str">
        <f>HYPERLINK("https://ops-proposition.mggm.de/werbeflaechenfoto.shtml?hash=f5ee653054c0ecedc822bbcad4b97766e554d73109404e58b4903e0263a808d0&amp;jahr=2020","Foto anzeigen")</f>
        <v>Foto anzeigen</v>
      </c>
      <c r="B103">
        <v>773171</v>
      </c>
      <c r="C103" t="s">
        <v>6</v>
      </c>
      <c r="D103" t="s">
        <v>141</v>
      </c>
      <c r="E103" t="s">
        <v>83</v>
      </c>
      <c r="F103" t="s">
        <v>9</v>
      </c>
    </row>
    <row r="104" spans="1:6" x14ac:dyDescent="0.2">
      <c r="A104" t="str">
        <f>HYPERLINK("https://ops-proposition.mggm.de/werbeflaechenfoto.shtml?hash=197fa014c9ed36e620bc29cfa427b8588730c4af991b37e1c16a3f0d14d852ca&amp;jahr=2020","Foto anzeigen")</f>
        <v>Foto anzeigen</v>
      </c>
      <c r="B104">
        <v>773132</v>
      </c>
      <c r="C104" t="s">
        <v>6</v>
      </c>
      <c r="D104" t="s">
        <v>142</v>
      </c>
      <c r="E104" t="s">
        <v>42</v>
      </c>
      <c r="F104" t="s">
        <v>9</v>
      </c>
    </row>
    <row r="105" spans="1:6" x14ac:dyDescent="0.2">
      <c r="A105" t="str">
        <f>HYPERLINK("https://ops-proposition.mggm.de/werbeflaechenfoto.shtml?hash=bcb362b48ee6bfe57bb4e95f7e93fb5c7c083c2a646ef5fb9af8d4be384bf432&amp;jahr=2020","Foto anzeigen")</f>
        <v>Foto anzeigen</v>
      </c>
      <c r="B105">
        <v>773118</v>
      </c>
      <c r="C105" t="s">
        <v>6</v>
      </c>
      <c r="D105" t="s">
        <v>143</v>
      </c>
      <c r="E105" t="s">
        <v>63</v>
      </c>
      <c r="F105" t="s">
        <v>9</v>
      </c>
    </row>
    <row r="106" spans="1:6" x14ac:dyDescent="0.2">
      <c r="A106" t="str">
        <f>HYPERLINK("https://ops-proposition.mggm.de/werbeflaechenfoto.shtml?hash=60b8dc9571cfe0fc2734852220a5de33080ef75e7ee7d4db46b99a1244173163&amp;jahr=2020","Foto anzeigen")</f>
        <v>Foto anzeigen</v>
      </c>
      <c r="B106">
        <v>773145</v>
      </c>
      <c r="C106" t="s">
        <v>6</v>
      </c>
      <c r="D106" t="s">
        <v>144</v>
      </c>
      <c r="E106" t="s">
        <v>54</v>
      </c>
      <c r="F106" t="s">
        <v>9</v>
      </c>
    </row>
    <row r="107" spans="1:6" x14ac:dyDescent="0.2">
      <c r="A107" t="str">
        <f>HYPERLINK("https://ops-proposition.mggm.de/werbeflaechenfoto.shtml?hash=1a6138bd48dd1a9dd00e41f2d34272b2af586dca6de4af005e51f360fa8e90b5&amp;jahr=2020","Foto anzeigen")</f>
        <v>Foto anzeigen</v>
      </c>
      <c r="B107">
        <v>773112</v>
      </c>
      <c r="C107" t="s">
        <v>6</v>
      </c>
      <c r="D107" t="s">
        <v>145</v>
      </c>
      <c r="E107" t="s">
        <v>8</v>
      </c>
      <c r="F107" t="s">
        <v>9</v>
      </c>
    </row>
    <row r="108" spans="1:6" x14ac:dyDescent="0.2">
      <c r="A108" t="str">
        <f>HYPERLINK("https://ops-proposition.mggm.de/werbeflaechenfoto.shtml?hash=9523c457f7e37d58e6ce5d0223f8b78f3a1b769c586f6ed92248b20c954418ad&amp;jahr=2020","Foto anzeigen")</f>
        <v>Foto anzeigen</v>
      </c>
      <c r="B108">
        <v>773113</v>
      </c>
      <c r="C108" t="s">
        <v>6</v>
      </c>
      <c r="D108" t="s">
        <v>146</v>
      </c>
      <c r="E108" t="s">
        <v>8</v>
      </c>
      <c r="F108" t="s">
        <v>9</v>
      </c>
    </row>
    <row r="109" spans="1:6" x14ac:dyDescent="0.2">
      <c r="A109" t="str">
        <f>HYPERLINK("https://ops-proposition.mggm.de/werbeflaechenfoto.shtml?hash=1ade7898cc84d95aa8d830c9286123f69eea45c7a18b09ff1b0f3496611ff496&amp;jahr=2020","Foto anzeigen")</f>
        <v>Foto anzeigen</v>
      </c>
      <c r="B109">
        <v>773117</v>
      </c>
      <c r="C109" t="s">
        <v>6</v>
      </c>
      <c r="D109" t="s">
        <v>147</v>
      </c>
      <c r="E109" t="s">
        <v>8</v>
      </c>
      <c r="F109" t="s">
        <v>9</v>
      </c>
    </row>
    <row r="110" spans="1:6" x14ac:dyDescent="0.2">
      <c r="A110" t="str">
        <f>HYPERLINK("https://ops-proposition.mggm.de/werbeflaechenfoto.shtml?hash=6029446aadd20b992a2c9ce7861539e4fdf6f6211dedf8d7437e0cb8e251008d&amp;jahr=2020","Foto anzeigen")</f>
        <v>Foto anzeigen</v>
      </c>
      <c r="B110">
        <v>773123</v>
      </c>
      <c r="C110" t="s">
        <v>6</v>
      </c>
      <c r="D110" t="s">
        <v>148</v>
      </c>
      <c r="E110" t="s">
        <v>8</v>
      </c>
      <c r="F110" t="s">
        <v>9</v>
      </c>
    </row>
    <row r="111" spans="1:6" x14ac:dyDescent="0.2">
      <c r="A111" t="str">
        <f>HYPERLINK("https://ops-proposition.mggm.de/werbeflaechenfoto.shtml?hash=d0ff84c6876464572dd04ce79c4cd3b3b296c4be4f461a5af6a1b6a2d19c88a2&amp;jahr=2020","Foto anzeigen")</f>
        <v>Foto anzeigen</v>
      </c>
      <c r="B111">
        <v>773116</v>
      </c>
      <c r="C111" t="s">
        <v>6</v>
      </c>
      <c r="D111" t="s">
        <v>149</v>
      </c>
      <c r="E111" t="s">
        <v>150</v>
      </c>
      <c r="F111" t="s">
        <v>9</v>
      </c>
    </row>
    <row r="112" spans="1:6" x14ac:dyDescent="0.2">
      <c r="A112" t="str">
        <f>HYPERLINK("https://ops-proposition.mggm.de/werbeflaechenfoto.shtml?hash=44453032d2e94bc8146e0c2d3a209b14e456fb0edab6e6ab95bd353734f5d299&amp;jahr=2020","Foto anzeigen")</f>
        <v>Foto anzeigen</v>
      </c>
      <c r="B112">
        <v>773114</v>
      </c>
      <c r="C112" t="s">
        <v>6</v>
      </c>
      <c r="D112" t="s">
        <v>151</v>
      </c>
      <c r="E112" t="s">
        <v>8</v>
      </c>
      <c r="F112" t="s">
        <v>9</v>
      </c>
    </row>
    <row r="113" spans="1:6" x14ac:dyDescent="0.2">
      <c r="A113" t="str">
        <f>HYPERLINK("https://ops-proposition.mggm.de/werbeflaechenfoto.shtml?hash=fa30080f8d7ef641d717a712bf990626d1894b645fde724803838de668d628aa&amp;jahr=2020","Foto anzeigen")</f>
        <v>Foto anzeigen</v>
      </c>
      <c r="B113">
        <v>773109</v>
      </c>
      <c r="C113" t="s">
        <v>6</v>
      </c>
      <c r="D113" t="s">
        <v>152</v>
      </c>
      <c r="E113" t="s">
        <v>150</v>
      </c>
      <c r="F113" t="s">
        <v>9</v>
      </c>
    </row>
    <row r="114" spans="1:6" x14ac:dyDescent="0.2">
      <c r="A114" t="str">
        <f>HYPERLINK("https://ops-proposition.mggm.de/werbeflaechenfoto.shtml?hash=fb53ff89a16b2b5706d83f30e1558f32a7fe7975447dd6102b01bea12723c360&amp;jahr=2020","Foto anzeigen")</f>
        <v>Foto anzeigen</v>
      </c>
      <c r="B114">
        <v>773076</v>
      </c>
      <c r="C114" t="s">
        <v>6</v>
      </c>
      <c r="D114" t="s">
        <v>153</v>
      </c>
      <c r="E114" t="s">
        <v>150</v>
      </c>
      <c r="F114" t="s">
        <v>9</v>
      </c>
    </row>
    <row r="115" spans="1:6" x14ac:dyDescent="0.2">
      <c r="A115" t="str">
        <f>HYPERLINK("https://ops-proposition.mggm.de/werbeflaechenfoto.shtml?hash=bd104e4c4f62edba806cdf43b06ba2b8d671f8e6a8baf89e1f42474280ac74a0&amp;jahr=2020","Foto anzeigen")</f>
        <v>Foto anzeigen</v>
      </c>
      <c r="B115">
        <v>773069</v>
      </c>
      <c r="C115" t="s">
        <v>6</v>
      </c>
      <c r="D115" t="s">
        <v>154</v>
      </c>
      <c r="E115" t="s">
        <v>155</v>
      </c>
      <c r="F115" t="s">
        <v>9</v>
      </c>
    </row>
    <row r="116" spans="1:6" x14ac:dyDescent="0.2">
      <c r="A116" t="str">
        <f>HYPERLINK("https://ops-proposition.mggm.de/werbeflaechenfoto.shtml?hash=267ab67fe96838c3717432dbc7ce66906ccbd6251ecca7a3724a3e989d9e969b&amp;jahr=2020","Foto anzeigen")</f>
        <v>Foto anzeigen</v>
      </c>
      <c r="B116">
        <v>773004</v>
      </c>
      <c r="C116" t="s">
        <v>6</v>
      </c>
      <c r="D116" t="s">
        <v>156</v>
      </c>
      <c r="E116" t="s">
        <v>18</v>
      </c>
      <c r="F116" t="s">
        <v>9</v>
      </c>
    </row>
    <row r="117" spans="1:6" x14ac:dyDescent="0.2">
      <c r="A117" t="str">
        <f>HYPERLINK("https://ops-proposition.mggm.de/werbeflaechenfoto.shtml?hash=3344f78b647c18e6f331b09c00d594d63a4ef6c87827c287e6361db00a5c7feb&amp;jahr=2020","Foto anzeigen")</f>
        <v>Foto anzeigen</v>
      </c>
      <c r="B117">
        <v>772978</v>
      </c>
      <c r="C117" t="s">
        <v>6</v>
      </c>
      <c r="D117" t="s">
        <v>157</v>
      </c>
      <c r="E117" t="s">
        <v>25</v>
      </c>
      <c r="F117" t="s">
        <v>9</v>
      </c>
    </row>
    <row r="118" spans="1:6" x14ac:dyDescent="0.2">
      <c r="A118" t="str">
        <f>HYPERLINK("https://ops-proposition.mggm.de/werbeflaechenfoto.shtml?hash=645adb2f6dd9aceaaef5b1bb64961e4fe2b9a47c3b5ff2cc2d5e8f9942bd65da&amp;jahr=2020","Foto anzeigen")</f>
        <v>Foto anzeigen</v>
      </c>
      <c r="B118">
        <v>772991</v>
      </c>
      <c r="C118" t="s">
        <v>6</v>
      </c>
      <c r="D118" t="s">
        <v>158</v>
      </c>
      <c r="E118" t="s">
        <v>25</v>
      </c>
      <c r="F118" t="s">
        <v>9</v>
      </c>
    </row>
    <row r="119" spans="1:6" x14ac:dyDescent="0.2">
      <c r="A119" t="str">
        <f>HYPERLINK("https://ops-proposition.mggm.de/werbeflaechenfoto.shtml?hash=c0fe2b37a99cdf2fdd6c81e4d866a3422dec2fd81a04da21c2c9afc9b2006fce&amp;jahr=2020","Foto anzeigen")</f>
        <v>Foto anzeigen</v>
      </c>
      <c r="B119">
        <v>773055</v>
      </c>
      <c r="C119" t="s">
        <v>6</v>
      </c>
      <c r="D119" t="s">
        <v>159</v>
      </c>
      <c r="E119" t="s">
        <v>28</v>
      </c>
      <c r="F119" t="s">
        <v>9</v>
      </c>
    </row>
    <row r="120" spans="1:6" x14ac:dyDescent="0.2">
      <c r="A120" t="str">
        <f>HYPERLINK("https://ops-proposition.mggm.de/werbeflaechenfoto.shtml?hash=9e101680a9aaf2d4be51d80f0c10c8540d89c24258c623d02971f93bbda13ef7&amp;jahr=2020","Foto anzeigen")</f>
        <v>Foto anzeigen</v>
      </c>
      <c r="B120">
        <v>772972</v>
      </c>
      <c r="C120" t="s">
        <v>6</v>
      </c>
      <c r="D120" t="s">
        <v>160</v>
      </c>
      <c r="E120" t="s">
        <v>32</v>
      </c>
      <c r="F120" t="s">
        <v>9</v>
      </c>
    </row>
    <row r="121" spans="1:6" x14ac:dyDescent="0.2">
      <c r="A121" t="str">
        <f>HYPERLINK("https://ops-proposition.mggm.de/werbeflaechenfoto.shtml?hash=afc33eced01927f9365e37617d79bebd6f7efbae5a333251211300c9eeefdb61&amp;jahr=2020","Foto anzeigen")</f>
        <v>Foto anzeigen</v>
      </c>
      <c r="B121">
        <v>772964</v>
      </c>
      <c r="C121" t="s">
        <v>6</v>
      </c>
      <c r="D121" t="s">
        <v>161</v>
      </c>
      <c r="E121" t="s">
        <v>30</v>
      </c>
      <c r="F121" t="s">
        <v>9</v>
      </c>
    </row>
    <row r="122" spans="1:6" x14ac:dyDescent="0.2">
      <c r="A122" t="str">
        <f>HYPERLINK("https://ops-proposition.mggm.de/werbeflaechenfoto.shtml?hash=d583c52234eefa176f78644dfb7a4607168f1361e4f9e549ccfce924fad72444&amp;jahr=2020","Foto anzeigen")</f>
        <v>Foto anzeigen</v>
      </c>
      <c r="B122">
        <v>772963</v>
      </c>
      <c r="C122" t="s">
        <v>6</v>
      </c>
      <c r="D122" t="s">
        <v>162</v>
      </c>
      <c r="E122" t="s">
        <v>30</v>
      </c>
      <c r="F122" t="s">
        <v>9</v>
      </c>
    </row>
    <row r="123" spans="1:6" x14ac:dyDescent="0.2">
      <c r="A123" t="str">
        <f>HYPERLINK("https://ops-proposition.mggm.de/werbeflaechenfoto.shtml?hash=403ee5800fcd96da682c4f68257649cc1d708606e572d2c54db3809a08658e28&amp;jahr=2020","Foto anzeigen")</f>
        <v>Foto anzeigen</v>
      </c>
      <c r="B123">
        <v>772971</v>
      </c>
      <c r="C123" t="s">
        <v>6</v>
      </c>
      <c r="D123" t="s">
        <v>163</v>
      </c>
      <c r="E123" t="s">
        <v>32</v>
      </c>
      <c r="F123" t="s">
        <v>9</v>
      </c>
    </row>
    <row r="124" spans="1:6" x14ac:dyDescent="0.2">
      <c r="A124" t="str">
        <f>HYPERLINK("https://ops-proposition.mggm.de/werbeflaechenfoto.shtml?hash=ab079ad7f47af19143bf3a158ae855d60e4b77d2c0c0d29f8a116dd3bc473d02&amp;jahr=2020","Foto anzeigen")</f>
        <v>Foto anzeigen</v>
      </c>
      <c r="B124">
        <v>772962</v>
      </c>
      <c r="C124" t="s">
        <v>6</v>
      </c>
      <c r="D124" t="s">
        <v>164</v>
      </c>
      <c r="E124" t="s">
        <v>32</v>
      </c>
      <c r="F124" t="s">
        <v>9</v>
      </c>
    </row>
    <row r="125" spans="1:6" x14ac:dyDescent="0.2">
      <c r="A125" t="str">
        <f>HYPERLINK("https://ops-proposition.mggm.de/werbeflaechenfoto.shtml?hash=1e8ca403d6f2dec174560d75f40f570d5a4997d7898288f0f55e8b89ab77ef31&amp;jahr=2020","Foto anzeigen")</f>
        <v>Foto anzeigen</v>
      </c>
      <c r="B125">
        <v>773054</v>
      </c>
      <c r="C125" t="s">
        <v>6</v>
      </c>
      <c r="D125" t="s">
        <v>165</v>
      </c>
      <c r="E125" t="s">
        <v>35</v>
      </c>
      <c r="F125" t="s">
        <v>9</v>
      </c>
    </row>
    <row r="126" spans="1:6" x14ac:dyDescent="0.2">
      <c r="A126" t="str">
        <f>HYPERLINK("https://ops-proposition.mggm.de/werbeflaechenfoto.shtml?hash=23af42f6a57391f7f499b030dac48360d6e5d9a261795efe12a45a5e25f1875e&amp;jahr=2020","Foto anzeigen")</f>
        <v>Foto anzeigen</v>
      </c>
      <c r="B126">
        <v>773049</v>
      </c>
      <c r="C126" t="s">
        <v>6</v>
      </c>
      <c r="D126" t="s">
        <v>166</v>
      </c>
      <c r="E126" t="s">
        <v>35</v>
      </c>
      <c r="F126" t="s">
        <v>9</v>
      </c>
    </row>
    <row r="127" spans="1:6" x14ac:dyDescent="0.2">
      <c r="A127" t="str">
        <f>HYPERLINK("https://ops-proposition.mggm.de/werbeflaechenfoto.shtml?hash=3aa21ecaadc63c7509d73d836aceab1ed149f4552596cac4cf8a1c741acc2b1e&amp;jahr=2020","Foto anzeigen")</f>
        <v>Foto anzeigen</v>
      </c>
      <c r="B127">
        <v>772961</v>
      </c>
      <c r="C127" t="s">
        <v>6</v>
      </c>
      <c r="D127" t="s">
        <v>167</v>
      </c>
      <c r="E127" t="s">
        <v>35</v>
      </c>
      <c r="F127" t="s">
        <v>9</v>
      </c>
    </row>
    <row r="128" spans="1:6" x14ac:dyDescent="0.2">
      <c r="A128" t="str">
        <f>HYPERLINK("https://ops-proposition.mggm.de/werbeflaechenfoto.shtml?hash=9eca86584b11246c5ff12e3e31a4cc0ac8bc476767385f383761877c30b295cc&amp;jahr=2020","Foto anzeigen")</f>
        <v>Foto anzeigen</v>
      </c>
      <c r="B128">
        <v>772979</v>
      </c>
      <c r="C128" t="s">
        <v>6</v>
      </c>
      <c r="D128" t="s">
        <v>168</v>
      </c>
      <c r="E128" t="s">
        <v>38</v>
      </c>
      <c r="F128" t="s">
        <v>9</v>
      </c>
    </row>
    <row r="129" spans="1:6" x14ac:dyDescent="0.2">
      <c r="A129" t="str">
        <f>HYPERLINK("https://ops-proposition.mggm.de/werbeflaechenfoto.shtml?hash=24c11a541e5f0c31c6523b5f78673592ed0df94985052d0e68c33388d730eec5&amp;jahr=2020","Foto anzeigen")</f>
        <v>Foto anzeigen</v>
      </c>
      <c r="B129">
        <v>773021</v>
      </c>
      <c r="C129" t="s">
        <v>6</v>
      </c>
      <c r="D129" t="s">
        <v>169</v>
      </c>
      <c r="E129" t="s">
        <v>101</v>
      </c>
      <c r="F129" t="s">
        <v>9</v>
      </c>
    </row>
    <row r="130" spans="1:6" x14ac:dyDescent="0.2">
      <c r="A130" t="str">
        <f>HYPERLINK("https://ops-proposition.mggm.de/werbeflaechenfoto.shtml?hash=65ba1c02072f2f36dc39a8657e7bf3d47de1c65e475167c59d4d60383b282209&amp;jahr=2020","Foto anzeigen")</f>
        <v>Foto anzeigen</v>
      </c>
      <c r="B130">
        <v>773020</v>
      </c>
      <c r="C130" t="s">
        <v>6</v>
      </c>
      <c r="D130" t="s">
        <v>170</v>
      </c>
      <c r="E130" t="s">
        <v>101</v>
      </c>
      <c r="F130" t="s">
        <v>9</v>
      </c>
    </row>
    <row r="131" spans="1:6" x14ac:dyDescent="0.2">
      <c r="A131" t="str">
        <f>HYPERLINK("https://ops-proposition.mggm.de/werbeflaechenfoto.shtml?hash=d2f3d85c9a2d00c7b4928a520c6f86587f733d1707d71c1c4d49f6b4df462064&amp;jahr=2020","Foto anzeigen")</f>
        <v>Foto anzeigen</v>
      </c>
      <c r="B131">
        <v>773060</v>
      </c>
      <c r="C131" t="s">
        <v>6</v>
      </c>
      <c r="D131" t="s">
        <v>171</v>
      </c>
      <c r="E131" t="s">
        <v>101</v>
      </c>
      <c r="F131" t="s">
        <v>9</v>
      </c>
    </row>
    <row r="132" spans="1:6" x14ac:dyDescent="0.2">
      <c r="A132" t="str">
        <f>HYPERLINK("https://ops-proposition.mggm.de/werbeflaechenfoto.shtml?hash=1b5020cc10df4e899bfd39f5ef6241e45fbe3dd722988bb948a6004dbb6ef7c6&amp;jahr=2020","Foto anzeigen")</f>
        <v>Foto anzeigen</v>
      </c>
      <c r="B132">
        <v>773019</v>
      </c>
      <c r="C132" t="s">
        <v>6</v>
      </c>
      <c r="D132" t="s">
        <v>172</v>
      </c>
      <c r="E132" t="s">
        <v>101</v>
      </c>
      <c r="F132" t="s">
        <v>9</v>
      </c>
    </row>
    <row r="133" spans="1:6" x14ac:dyDescent="0.2">
      <c r="A133" t="str">
        <f>HYPERLINK("https://ops-proposition.mggm.de/werbeflaechenfoto.shtml?hash=5208e0b54de31add72828768cf135f1e231783f78153c453eb2a86b779981c06&amp;jahr=2020","Foto anzeigen")</f>
        <v>Foto anzeigen</v>
      </c>
      <c r="B133">
        <v>772976</v>
      </c>
      <c r="C133" t="s">
        <v>6</v>
      </c>
      <c r="D133" t="s">
        <v>173</v>
      </c>
      <c r="E133" t="s">
        <v>46</v>
      </c>
      <c r="F133" t="s">
        <v>9</v>
      </c>
    </row>
    <row r="134" spans="1:6" x14ac:dyDescent="0.2">
      <c r="A134" t="str">
        <f>HYPERLINK("https://ops-proposition.mggm.de/werbeflaechenfoto.shtml?hash=2960662b2ad6936194f63ae70e2e2259bf363755e49172ffff8ec8b3696c5262&amp;jahr=2020","Foto anzeigen")</f>
        <v>Foto anzeigen</v>
      </c>
      <c r="B134">
        <v>772999</v>
      </c>
      <c r="C134" t="s">
        <v>6</v>
      </c>
      <c r="D134" t="s">
        <v>174</v>
      </c>
      <c r="E134" t="s">
        <v>130</v>
      </c>
      <c r="F134" t="s">
        <v>9</v>
      </c>
    </row>
    <row r="135" spans="1:6" x14ac:dyDescent="0.2">
      <c r="A135" t="str">
        <f>HYPERLINK("https://ops-proposition.mggm.de/werbeflaechenfoto.shtml?hash=551ab09eead64656df6dacbd29e93819e1415cf2fa72a52eb5dfb0e7521eae29&amp;jahr=2020","Foto anzeigen")</f>
        <v>Foto anzeigen</v>
      </c>
      <c r="B135">
        <v>773008</v>
      </c>
      <c r="C135" t="s">
        <v>6</v>
      </c>
      <c r="D135" t="s">
        <v>175</v>
      </c>
      <c r="E135" t="s">
        <v>130</v>
      </c>
      <c r="F135" t="s">
        <v>9</v>
      </c>
    </row>
    <row r="136" spans="1:6" x14ac:dyDescent="0.2">
      <c r="A136" t="str">
        <f>HYPERLINK("https://ops-proposition.mggm.de/werbeflaechenfoto.shtml?hash=4f4df623fc9ed2e46d4077a6696d2505c92dae966c22c032f5dcd1120139a5ec&amp;jahr=2020","Foto anzeigen")</f>
        <v>Foto anzeigen</v>
      </c>
      <c r="B136">
        <v>772995</v>
      </c>
      <c r="C136" t="s">
        <v>6</v>
      </c>
      <c r="D136" t="s">
        <v>176</v>
      </c>
      <c r="E136" t="s">
        <v>42</v>
      </c>
      <c r="F136" t="s">
        <v>9</v>
      </c>
    </row>
    <row r="137" spans="1:6" x14ac:dyDescent="0.2">
      <c r="A137" t="str">
        <f>HYPERLINK("https://ops-proposition.mggm.de/werbeflaechenfoto.shtml?hash=3271aca1c9d5e3fc3665aff4c13c6b3fc16c56db9f599928021e3586ad8a87d7&amp;jahr=2020","Foto anzeigen")</f>
        <v>Foto anzeigen</v>
      </c>
      <c r="B137">
        <v>772998</v>
      </c>
      <c r="C137" t="s">
        <v>6</v>
      </c>
      <c r="D137" t="s">
        <v>177</v>
      </c>
      <c r="E137" t="s">
        <v>59</v>
      </c>
      <c r="F137" t="s">
        <v>9</v>
      </c>
    </row>
    <row r="138" spans="1:6" x14ac:dyDescent="0.2">
      <c r="A138" t="str">
        <f>HYPERLINK("https://ops-proposition.mggm.de/werbeflaechenfoto.shtml?hash=2387d66702c7b910d6fb7e410a2d2e691829b07e9998b262584c7f807aafa742&amp;jahr=2020","Foto anzeigen")</f>
        <v>Foto anzeigen</v>
      </c>
      <c r="B138">
        <v>773063</v>
      </c>
      <c r="C138" t="s">
        <v>6</v>
      </c>
      <c r="D138" t="s">
        <v>178</v>
      </c>
      <c r="E138" t="s">
        <v>54</v>
      </c>
      <c r="F138" t="s">
        <v>9</v>
      </c>
    </row>
    <row r="139" spans="1:6" x14ac:dyDescent="0.2">
      <c r="A139" t="str">
        <f>HYPERLINK("https://ops-proposition.mggm.de/werbeflaechenfoto.shtml?hash=c190b05bce62e99d3c3eb065b87358462323ce48fb11f30c0840da6f946d11d7&amp;jahr=2020","Foto anzeigen")</f>
        <v>Foto anzeigen</v>
      </c>
      <c r="B139">
        <v>773043</v>
      </c>
      <c r="C139" t="s">
        <v>6</v>
      </c>
      <c r="D139" t="s">
        <v>179</v>
      </c>
      <c r="E139" t="s">
        <v>127</v>
      </c>
      <c r="F139" t="s">
        <v>9</v>
      </c>
    </row>
    <row r="140" spans="1:6" x14ac:dyDescent="0.2">
      <c r="A140" t="str">
        <f>HYPERLINK("https://ops-proposition.mggm.de/werbeflaechenfoto.shtml?hash=a302388b0bfb1d715e54d73694516b95fbe8e2957c93dc20a83dae5bb5f51aac&amp;jahr=2020","Foto anzeigen")</f>
        <v>Foto anzeigen</v>
      </c>
      <c r="B140">
        <v>773007</v>
      </c>
      <c r="C140" t="s">
        <v>6</v>
      </c>
      <c r="D140" t="s">
        <v>180</v>
      </c>
      <c r="E140" t="s">
        <v>101</v>
      </c>
      <c r="F140" t="s">
        <v>9</v>
      </c>
    </row>
    <row r="141" spans="1:6" x14ac:dyDescent="0.2">
      <c r="A141" t="str">
        <f>HYPERLINK("https://ops-proposition.mggm.de/werbeflaechenfoto.shtml?hash=f8bd52c701d07fd6b5b36765e7485a72076dd681075d25d0dd0cc992ac2988c7&amp;jahr=2020","Foto anzeigen")</f>
        <v>Foto anzeigen</v>
      </c>
      <c r="B141">
        <v>772966</v>
      </c>
      <c r="C141" t="s">
        <v>6</v>
      </c>
      <c r="D141" t="s">
        <v>181</v>
      </c>
      <c r="E141" t="s">
        <v>101</v>
      </c>
      <c r="F141" t="s">
        <v>9</v>
      </c>
    </row>
    <row r="142" spans="1:6" x14ac:dyDescent="0.2">
      <c r="A142" t="str">
        <f>HYPERLINK("https://ops-proposition.mggm.de/werbeflaechenfoto.shtml?hash=c9f71e960a1f9f12f08ac5867b8bd544542b2519285d94cefdfbb4abe0229918&amp;jahr=2020","Foto anzeigen")</f>
        <v>Foto anzeigen</v>
      </c>
      <c r="B142">
        <v>772996</v>
      </c>
      <c r="C142" t="s">
        <v>6</v>
      </c>
      <c r="D142" t="s">
        <v>182</v>
      </c>
      <c r="E142" t="s">
        <v>22</v>
      </c>
      <c r="F142" t="s">
        <v>9</v>
      </c>
    </row>
    <row r="143" spans="1:6" x14ac:dyDescent="0.2">
      <c r="A143" t="str">
        <f>HYPERLINK("https://ops-proposition.mggm.de/werbeflaechenfoto.shtml?hash=bf0c17eeba79c5cc1e5346fa873fe15a8a4e4f4d9b7a68cf7e72cf4ce6b4f7cd&amp;jahr=2020","Foto anzeigen")</f>
        <v>Foto anzeigen</v>
      </c>
      <c r="B143">
        <v>772982</v>
      </c>
      <c r="C143" t="s">
        <v>6</v>
      </c>
      <c r="D143" t="s">
        <v>183</v>
      </c>
      <c r="E143" t="s">
        <v>14</v>
      </c>
      <c r="F143" t="s">
        <v>9</v>
      </c>
    </row>
    <row r="144" spans="1:6" x14ac:dyDescent="0.2">
      <c r="A144" t="str">
        <f>HYPERLINK("https://ops-proposition.mggm.de/werbeflaechenfoto.shtml?hash=279ea0ba2a12ccb2e8c9e6dc99b96b621e8946707065d4d7fcf71e22406226d0&amp;jahr=2020","Foto anzeigen")</f>
        <v>Foto anzeigen</v>
      </c>
      <c r="B144">
        <v>773002</v>
      </c>
      <c r="C144" t="s">
        <v>6</v>
      </c>
      <c r="D144" t="s">
        <v>184</v>
      </c>
      <c r="E144" t="s">
        <v>185</v>
      </c>
      <c r="F144" t="s">
        <v>9</v>
      </c>
    </row>
    <row r="145" spans="1:6" x14ac:dyDescent="0.2">
      <c r="A145" t="str">
        <f>HYPERLINK("https://ops-proposition.mggm.de/werbeflaechenfoto.shtml?hash=ba0681a6857f955693b39af3fb007bb5f93204f145683883543979a49d5bf21c&amp;jahr=2020","Foto anzeigen")</f>
        <v>Foto anzeigen</v>
      </c>
      <c r="B145">
        <v>773052</v>
      </c>
      <c r="C145" t="s">
        <v>6</v>
      </c>
      <c r="D145" t="s">
        <v>186</v>
      </c>
      <c r="E145" t="s">
        <v>35</v>
      </c>
      <c r="F145" t="s">
        <v>9</v>
      </c>
    </row>
    <row r="146" spans="1:6" x14ac:dyDescent="0.2">
      <c r="A146" t="str">
        <f>HYPERLINK("https://ops-proposition.mggm.de/werbeflaechenfoto.shtml?hash=168582ec61339e542477b5cbbc57c084e135aee7a9a3d5d4b178db078739bc8a&amp;jahr=2020","Foto anzeigen")</f>
        <v>Foto anzeigen</v>
      </c>
      <c r="B146">
        <v>773051</v>
      </c>
      <c r="C146" t="s">
        <v>6</v>
      </c>
      <c r="D146" t="s">
        <v>187</v>
      </c>
      <c r="E146" t="s">
        <v>35</v>
      </c>
      <c r="F146" t="s">
        <v>9</v>
      </c>
    </row>
    <row r="147" spans="1:6" x14ac:dyDescent="0.2">
      <c r="A147" t="str">
        <f>HYPERLINK("https://ops-proposition.mggm.de/werbeflaechenfoto.shtml?hash=41a11fcee68cc348a3a83b019ec1a58f85dba823f12bddd9511716ff20f5527c&amp;jahr=2020","Foto anzeigen")</f>
        <v>Foto anzeigen</v>
      </c>
      <c r="B147">
        <v>773050</v>
      </c>
      <c r="C147" t="s">
        <v>6</v>
      </c>
      <c r="D147" t="s">
        <v>188</v>
      </c>
      <c r="E147" t="s">
        <v>35</v>
      </c>
      <c r="F147" t="s">
        <v>9</v>
      </c>
    </row>
    <row r="148" spans="1:6" x14ac:dyDescent="0.2">
      <c r="A148" t="str">
        <f>HYPERLINK("https://ops-proposition.mggm.de/werbeflaechenfoto.shtml?hash=398faf19a899c965e085e0aeaa1dbf3e6240c5f1c7b1f3f8f64375b1d919383e&amp;jahr=2020","Foto anzeigen")</f>
        <v>Foto anzeigen</v>
      </c>
      <c r="B148">
        <v>773053</v>
      </c>
      <c r="C148" t="s">
        <v>6</v>
      </c>
      <c r="D148" t="s">
        <v>189</v>
      </c>
      <c r="E148" t="s">
        <v>35</v>
      </c>
      <c r="F148" t="s">
        <v>9</v>
      </c>
    </row>
    <row r="149" spans="1:6" x14ac:dyDescent="0.2">
      <c r="A149" t="str">
        <f>HYPERLINK("https://ops-proposition.mggm.de/werbeflaechenfoto.shtml?hash=aa039f2b3c5ff7b08d48beea666c835ecd0d6f385f21eb9a6c0af36174748d29&amp;jahr=2020","Foto anzeigen")</f>
        <v>Foto anzeigen</v>
      </c>
      <c r="B149">
        <v>773029</v>
      </c>
      <c r="C149" t="s">
        <v>6</v>
      </c>
      <c r="D149" t="s">
        <v>190</v>
      </c>
      <c r="E149" t="s">
        <v>68</v>
      </c>
      <c r="F149" t="s">
        <v>9</v>
      </c>
    </row>
    <row r="150" spans="1:6" x14ac:dyDescent="0.2">
      <c r="A150" t="str">
        <f>HYPERLINK("https://ops-proposition.mggm.de/werbeflaechenfoto.shtml?hash=780796bada893c17485b03fe14bdccc12c2bb6c180fda05545a6bc9ffb2f4629&amp;jahr=2020","Foto anzeigen")</f>
        <v>Foto anzeigen</v>
      </c>
      <c r="B150">
        <v>773031</v>
      </c>
      <c r="C150" t="s">
        <v>6</v>
      </c>
      <c r="D150" t="s">
        <v>191</v>
      </c>
      <c r="E150" t="s">
        <v>68</v>
      </c>
      <c r="F150" t="s">
        <v>9</v>
      </c>
    </row>
    <row r="151" spans="1:6" x14ac:dyDescent="0.2">
      <c r="A151" t="str">
        <f>HYPERLINK("https://ops-proposition.mggm.de/werbeflaechenfoto.shtml?hash=9749fe3d27f3fef025ce9144615cf2cf963395bb7690d553532c952632192f39&amp;jahr=2020","Foto anzeigen")</f>
        <v>Foto anzeigen</v>
      </c>
      <c r="B151">
        <v>772990</v>
      </c>
      <c r="C151" t="s">
        <v>6</v>
      </c>
      <c r="D151" t="s">
        <v>192</v>
      </c>
      <c r="E151" t="s">
        <v>68</v>
      </c>
      <c r="F151" t="s">
        <v>9</v>
      </c>
    </row>
    <row r="152" spans="1:6" x14ac:dyDescent="0.2">
      <c r="A152" t="str">
        <f>HYPERLINK("https://ops-proposition.mggm.de/werbeflaechenfoto.shtml?hash=4058c8679662a40b76ca0c0c534e7d4a0d94c0dcef4eb9b51b2af68b8d8ab61d&amp;jahr=2020","Foto anzeigen")</f>
        <v>Foto anzeigen</v>
      </c>
      <c r="B152">
        <v>773027</v>
      </c>
      <c r="C152" t="s">
        <v>6</v>
      </c>
      <c r="D152" t="s">
        <v>193</v>
      </c>
      <c r="E152" t="s">
        <v>13</v>
      </c>
      <c r="F152" t="s">
        <v>9</v>
      </c>
    </row>
    <row r="153" spans="1:6" x14ac:dyDescent="0.2">
      <c r="A153" t="str">
        <f>HYPERLINK("https://ops-proposition.mggm.de/werbeflaechenfoto.shtml?hash=9f7928ab512bcb7a22beec7e2835540b7403c03c9f08d8f9407ef412495881ed&amp;jahr=2020","Foto anzeigen")</f>
        <v>Foto anzeigen</v>
      </c>
      <c r="B153">
        <v>772960</v>
      </c>
      <c r="C153" t="s">
        <v>6</v>
      </c>
      <c r="D153" t="s">
        <v>194</v>
      </c>
      <c r="E153" t="s">
        <v>13</v>
      </c>
      <c r="F153" t="s">
        <v>9</v>
      </c>
    </row>
    <row r="154" spans="1:6" x14ac:dyDescent="0.2">
      <c r="A154" t="str">
        <f>HYPERLINK("https://ops-proposition.mggm.de/werbeflaechenfoto.shtml?hash=5e7218701c303419802e16e0ce41189e830567fdeb2e0762a5b9626bc30935ad&amp;jahr=2020","Foto anzeigen")</f>
        <v>Foto anzeigen</v>
      </c>
      <c r="B154">
        <v>772969</v>
      </c>
      <c r="C154" t="s">
        <v>6</v>
      </c>
      <c r="D154" t="s">
        <v>195</v>
      </c>
      <c r="E154" t="s">
        <v>63</v>
      </c>
      <c r="F154" t="s">
        <v>9</v>
      </c>
    </row>
    <row r="155" spans="1:6" x14ac:dyDescent="0.2">
      <c r="A155" t="str">
        <f>HYPERLINK("https://ops-proposition.mggm.de/werbeflaechenfoto.shtml?hash=3a06c8d89f722f9d27c20b1831aa5389e440c3a2045bf39d644232f7b4291bb5&amp;jahr=2020","Foto anzeigen")</f>
        <v>Foto anzeigen</v>
      </c>
      <c r="B155">
        <v>773017</v>
      </c>
      <c r="C155" t="s">
        <v>6</v>
      </c>
      <c r="D155" t="s">
        <v>196</v>
      </c>
      <c r="E155" t="s">
        <v>14</v>
      </c>
      <c r="F155" t="s">
        <v>9</v>
      </c>
    </row>
    <row r="156" spans="1:6" x14ac:dyDescent="0.2">
      <c r="A156" t="str">
        <f>HYPERLINK("https://ops-proposition.mggm.de/werbeflaechenfoto.shtml?hash=dd8d5bfd4763be61048296f34be26fb637d360d86223c821082cf7419ad585d3&amp;jahr=2020","Foto anzeigen")</f>
        <v>Foto anzeigen</v>
      </c>
      <c r="B156">
        <v>772983</v>
      </c>
      <c r="C156" t="s">
        <v>6</v>
      </c>
      <c r="D156" t="s">
        <v>197</v>
      </c>
      <c r="E156" t="s">
        <v>79</v>
      </c>
      <c r="F156" t="s">
        <v>9</v>
      </c>
    </row>
    <row r="157" spans="1:6" x14ac:dyDescent="0.2">
      <c r="A157" t="str">
        <f>HYPERLINK("https://ops-proposition.mggm.de/werbeflaechenfoto.shtml?hash=36f2a12bdded92e4dbde11b24082fb91eedecc8a0b0e32ed16755a51e547b84d&amp;jahr=2020","Foto anzeigen")</f>
        <v>Foto anzeigen</v>
      </c>
      <c r="B157">
        <v>772980</v>
      </c>
      <c r="C157" t="s">
        <v>6</v>
      </c>
      <c r="D157" t="s">
        <v>198</v>
      </c>
      <c r="E157" t="s">
        <v>79</v>
      </c>
      <c r="F157" t="s">
        <v>9</v>
      </c>
    </row>
    <row r="158" spans="1:6" x14ac:dyDescent="0.2">
      <c r="A158" t="str">
        <f>HYPERLINK("https://ops-proposition.mggm.de/werbeflaechenfoto.shtml?hash=9233fe10541c96efd68bede9948ace8826fdebafaffb4bd4b243021ccd087a75&amp;jahr=2020","Foto anzeigen")</f>
        <v>Foto anzeigen</v>
      </c>
      <c r="B158">
        <v>772949</v>
      </c>
      <c r="C158" t="s">
        <v>6</v>
      </c>
      <c r="D158" t="s">
        <v>199</v>
      </c>
      <c r="E158" t="s">
        <v>14</v>
      </c>
      <c r="F158" t="s">
        <v>9</v>
      </c>
    </row>
    <row r="159" spans="1:6" x14ac:dyDescent="0.2">
      <c r="A159" t="str">
        <f>HYPERLINK("https://ops-proposition.mggm.de/werbeflaechenfoto.shtml?hash=734beb44f7ce67dfb774b12bc129b3f1976bfabd615b07a1a41143031ba7a126&amp;jahr=2020","Foto anzeigen")</f>
        <v>Foto anzeigen</v>
      </c>
      <c r="B159">
        <v>773061</v>
      </c>
      <c r="C159" t="s">
        <v>6</v>
      </c>
      <c r="D159" t="s">
        <v>200</v>
      </c>
      <c r="E159" t="s">
        <v>16</v>
      </c>
      <c r="F159" t="s">
        <v>9</v>
      </c>
    </row>
    <row r="160" spans="1:6" x14ac:dyDescent="0.2">
      <c r="A160" t="str">
        <f>HYPERLINK("https://ops-proposition.mggm.de/werbeflaechenfoto.shtml?hash=0b410d1c1b4aebe56c77ae67613c9bb1cbed031f7840db8629643c66bd8432bc&amp;jahr=2020","Foto anzeigen")</f>
        <v>Foto anzeigen</v>
      </c>
      <c r="B160">
        <v>772992</v>
      </c>
      <c r="C160" t="s">
        <v>6</v>
      </c>
      <c r="D160" t="s">
        <v>201</v>
      </c>
      <c r="E160" t="s">
        <v>202</v>
      </c>
      <c r="F160" t="s">
        <v>9</v>
      </c>
    </row>
    <row r="161" spans="1:6" x14ac:dyDescent="0.2">
      <c r="A161" t="str">
        <f>HYPERLINK("https://ops-proposition.mggm.de/werbeflaechenfoto.shtml?hash=63d6b398bd36440d63730e78cc649d8ee9cf3c59135eacb7818e22dd2abc02bd&amp;jahr=2020","Foto anzeigen")</f>
        <v>Foto anzeigen</v>
      </c>
      <c r="B161">
        <v>772987</v>
      </c>
      <c r="C161" t="s">
        <v>6</v>
      </c>
      <c r="D161" t="s">
        <v>203</v>
      </c>
      <c r="E161" t="s">
        <v>202</v>
      </c>
      <c r="F161" t="s">
        <v>9</v>
      </c>
    </row>
    <row r="162" spans="1:6" x14ac:dyDescent="0.2">
      <c r="A162" t="str">
        <f>HYPERLINK("https://ops-proposition.mggm.de/werbeflaechenfoto.shtml?hash=a2769cc9d481e77c671449b06dd1b73f138b38e339fb5cd9493ace7ace675071&amp;jahr=2020","Foto anzeigen")</f>
        <v>Foto anzeigen</v>
      </c>
      <c r="B162">
        <v>772986</v>
      </c>
      <c r="C162" t="s">
        <v>6</v>
      </c>
      <c r="D162" t="s">
        <v>204</v>
      </c>
      <c r="E162" t="s">
        <v>79</v>
      </c>
      <c r="F162" t="s">
        <v>9</v>
      </c>
    </row>
    <row r="163" spans="1:6" x14ac:dyDescent="0.2">
      <c r="A163" t="str">
        <f>HYPERLINK("https://ops-proposition.mggm.de/werbeflaechenfoto.shtml?hash=e2177422b823a7d9b0940b9f140ade133e26c3fff7b2eaf6f200a9dc2ed47b85&amp;jahr=2020","Foto anzeigen")</f>
        <v>Foto anzeigen</v>
      </c>
      <c r="B163">
        <v>773015</v>
      </c>
      <c r="C163" t="s">
        <v>6</v>
      </c>
      <c r="D163" t="s">
        <v>205</v>
      </c>
      <c r="E163" t="s">
        <v>202</v>
      </c>
      <c r="F163" t="s">
        <v>9</v>
      </c>
    </row>
    <row r="164" spans="1:6" x14ac:dyDescent="0.2">
      <c r="A164" t="str">
        <f>HYPERLINK("https://ops-proposition.mggm.de/werbeflaechenfoto.shtml?hash=5c4ddf0dc1a458a518f02bc333580eb982d9028c20b5a0e3aee0feec1afa5680&amp;jahr=2020","Foto anzeigen")</f>
        <v>Foto anzeigen</v>
      </c>
      <c r="B164">
        <v>773013</v>
      </c>
      <c r="C164" t="s">
        <v>6</v>
      </c>
      <c r="D164" t="s">
        <v>206</v>
      </c>
      <c r="E164" t="s">
        <v>202</v>
      </c>
      <c r="F164" t="s">
        <v>9</v>
      </c>
    </row>
    <row r="165" spans="1:6" x14ac:dyDescent="0.2">
      <c r="A165" t="str">
        <f>HYPERLINK("https://ops-proposition.mggm.de/werbeflaechenfoto.shtml?hash=46c45d4e510a1ed220c6e95f9a17eedd13d3bf63f0e7fdd5a70bce1a88818735&amp;jahr=2020","Foto anzeigen")</f>
        <v>Foto anzeigen</v>
      </c>
      <c r="B165">
        <v>773012</v>
      </c>
      <c r="C165" t="s">
        <v>6</v>
      </c>
      <c r="D165" t="s">
        <v>207</v>
      </c>
      <c r="E165" t="s">
        <v>202</v>
      </c>
      <c r="F165" t="s">
        <v>9</v>
      </c>
    </row>
    <row r="166" spans="1:6" x14ac:dyDescent="0.2">
      <c r="A166" t="str">
        <f>HYPERLINK("https://ops-proposition.mggm.de/werbeflaechenfoto.shtml?hash=4b06016659ea7c230835c374d3e7fcc317b35b1554d05a8109005e8b430f4577&amp;jahr=2020","Foto anzeigen")</f>
        <v>Foto anzeigen</v>
      </c>
      <c r="B166">
        <v>773001</v>
      </c>
      <c r="C166" t="s">
        <v>6</v>
      </c>
      <c r="D166" t="s">
        <v>208</v>
      </c>
      <c r="E166" t="s">
        <v>79</v>
      </c>
      <c r="F166" t="s">
        <v>9</v>
      </c>
    </row>
    <row r="167" spans="1:6" x14ac:dyDescent="0.2">
      <c r="A167" t="str">
        <f>HYPERLINK("https://ops-proposition.mggm.de/werbeflaechenfoto.shtml?hash=6f840d4318a6a45b96e6baa3348fbb2b792cc251ce7e66e15f9b11a66cc9969d&amp;jahr=2020","Foto anzeigen")</f>
        <v>Foto anzeigen</v>
      </c>
      <c r="B167">
        <v>773014</v>
      </c>
      <c r="C167" t="s">
        <v>6</v>
      </c>
      <c r="D167" t="s">
        <v>209</v>
      </c>
      <c r="E167" t="s">
        <v>202</v>
      </c>
      <c r="F167" t="s">
        <v>9</v>
      </c>
    </row>
    <row r="168" spans="1:6" x14ac:dyDescent="0.2">
      <c r="A168" t="str">
        <f>HYPERLINK("https://ops-proposition.mggm.de/werbeflaechenfoto.shtml?hash=9060f4d76ec3a26cae1f3ab11f51417208e6b9b100545110655b3a832f7ee94d&amp;jahr=2020","Foto anzeigen")</f>
        <v>Foto anzeigen</v>
      </c>
      <c r="B168">
        <v>773011</v>
      </c>
      <c r="C168" t="s">
        <v>6</v>
      </c>
      <c r="D168" t="s">
        <v>210</v>
      </c>
      <c r="E168" t="s">
        <v>202</v>
      </c>
      <c r="F168" t="s">
        <v>9</v>
      </c>
    </row>
    <row r="169" spans="1:6" x14ac:dyDescent="0.2">
      <c r="A169" t="str">
        <f>HYPERLINK("https://ops-proposition.mggm.de/werbeflaechenfoto.shtml?hash=b8c559b23128ce59251cd1bc015ee7c811116cb51535b6772f7c46a052b40e9e&amp;jahr=2020","Foto anzeigen")</f>
        <v>Foto anzeigen</v>
      </c>
      <c r="B169">
        <v>773010</v>
      </c>
      <c r="C169" t="s">
        <v>6</v>
      </c>
      <c r="D169" t="s">
        <v>211</v>
      </c>
      <c r="E169" t="s">
        <v>202</v>
      </c>
      <c r="F169" t="s">
        <v>9</v>
      </c>
    </row>
    <row r="170" spans="1:6" x14ac:dyDescent="0.2">
      <c r="A170" t="str">
        <f>HYPERLINK("https://ops-proposition.mggm.de/werbeflaechenfoto.shtml?hash=75de267e772e0b80a931e43818b3542bf6d9c3d4ecf7d34f86e9e4f13e6b5ddb&amp;jahr=2020","Foto anzeigen")</f>
        <v>Foto anzeigen</v>
      </c>
      <c r="B170">
        <v>772984</v>
      </c>
      <c r="C170" t="s">
        <v>6</v>
      </c>
      <c r="D170" t="s">
        <v>212</v>
      </c>
      <c r="E170" t="s">
        <v>42</v>
      </c>
      <c r="F170" t="s">
        <v>9</v>
      </c>
    </row>
    <row r="171" spans="1:6" x14ac:dyDescent="0.2">
      <c r="A171" t="str">
        <f>HYPERLINK("https://ops-proposition.mggm.de/werbeflaechenfoto.shtml?hash=6f1a3e621f256b3427e75794be07eda3ccdb98c99756687de2c7b4a87b4994f0&amp;jahr=2020","Foto anzeigen")</f>
        <v>Foto anzeigen</v>
      </c>
      <c r="B171">
        <v>772975</v>
      </c>
      <c r="C171" t="s">
        <v>6</v>
      </c>
      <c r="D171" t="s">
        <v>213</v>
      </c>
      <c r="E171" t="s">
        <v>83</v>
      </c>
      <c r="F171" t="s">
        <v>9</v>
      </c>
    </row>
    <row r="172" spans="1:6" x14ac:dyDescent="0.2">
      <c r="A172" t="str">
        <f>HYPERLINK("https://ops-proposition.mggm.de/werbeflaechenfoto.shtml?hash=8acf0e7bcfc36bb24487e6a11794c3d974145f87216acf65302b378d7bcedb64&amp;jahr=2020","Foto anzeigen")</f>
        <v>Foto anzeigen</v>
      </c>
      <c r="B172">
        <v>773058</v>
      </c>
      <c r="C172" t="s">
        <v>6</v>
      </c>
      <c r="D172" t="s">
        <v>214</v>
      </c>
      <c r="E172" t="s">
        <v>83</v>
      </c>
      <c r="F172" t="s">
        <v>9</v>
      </c>
    </row>
    <row r="173" spans="1:6" x14ac:dyDescent="0.2">
      <c r="A173" t="str">
        <f>HYPERLINK("https://ops-proposition.mggm.de/werbeflaechenfoto.shtml?hash=b2249536b0ad0cbdba363d691e793a2c860f07ac0775eb984dcb6964eba41cdd&amp;jahr=2020","Foto anzeigen")</f>
        <v>Foto anzeigen</v>
      </c>
      <c r="B173">
        <v>773024</v>
      </c>
      <c r="C173" t="s">
        <v>6</v>
      </c>
      <c r="D173" t="s">
        <v>215</v>
      </c>
      <c r="E173" t="s">
        <v>150</v>
      </c>
      <c r="F173" t="s">
        <v>9</v>
      </c>
    </row>
    <row r="174" spans="1:6" x14ac:dyDescent="0.2">
      <c r="A174" t="str">
        <f>HYPERLINK("https://ops-proposition.mggm.de/werbeflaechenfoto.shtml?hash=4cd1ad0a11f747b8331e96b2bc95040485c40083a4b7683a28158c825484adca&amp;jahr=2020","Foto anzeigen")</f>
        <v>Foto anzeigen</v>
      </c>
      <c r="B174">
        <v>772948</v>
      </c>
      <c r="C174" t="s">
        <v>6</v>
      </c>
      <c r="D174" t="s">
        <v>216</v>
      </c>
      <c r="E174" t="s">
        <v>150</v>
      </c>
      <c r="F174" t="s">
        <v>9</v>
      </c>
    </row>
    <row r="175" spans="1:6" x14ac:dyDescent="0.2">
      <c r="A175" t="str">
        <f>HYPERLINK("https://ops-proposition.mggm.de/werbeflaechenfoto.shtml?hash=0f3cfb56a0fc397ee433399be980e5a2fad5d99f313cf645496fb00bd2076178&amp;jahr=2020","Foto anzeigen")</f>
        <v>Foto anzeigen</v>
      </c>
      <c r="B175">
        <v>773034</v>
      </c>
      <c r="C175" t="s">
        <v>6</v>
      </c>
      <c r="D175" t="s">
        <v>217</v>
      </c>
      <c r="E175" t="s">
        <v>155</v>
      </c>
      <c r="F175" t="s">
        <v>9</v>
      </c>
    </row>
    <row r="176" spans="1:6" x14ac:dyDescent="0.2">
      <c r="A176" t="str">
        <f>HYPERLINK("https://ops-proposition.mggm.de/werbeflaechenfoto.shtml?hash=9304386b48c49135c753a8e5dc4ac56e2707cd1a97cc0349f83ac9d94556a02f&amp;jahr=2020","Foto anzeigen")</f>
        <v>Foto anzeigen</v>
      </c>
      <c r="B176">
        <v>773005</v>
      </c>
      <c r="C176" t="s">
        <v>6</v>
      </c>
      <c r="D176" t="s">
        <v>218</v>
      </c>
      <c r="E176" t="s">
        <v>92</v>
      </c>
      <c r="F176" t="s">
        <v>9</v>
      </c>
    </row>
    <row r="177" spans="1:6" x14ac:dyDescent="0.2">
      <c r="A177" t="str">
        <f>HYPERLINK("https://ops-proposition.mggm.de/werbeflaechenfoto.shtml?hash=572b46aa61507f44d4929e7e7eebf0b8ccb7d891f6ec00a8958e9946b04227a9&amp;jahr=2020","Foto anzeigen")</f>
        <v>Foto anzeigen</v>
      </c>
      <c r="B177">
        <v>772951</v>
      </c>
      <c r="C177" t="s">
        <v>6</v>
      </c>
      <c r="D177" t="s">
        <v>219</v>
      </c>
      <c r="E177" t="s">
        <v>92</v>
      </c>
      <c r="F177" t="s">
        <v>9</v>
      </c>
    </row>
    <row r="178" spans="1:6" x14ac:dyDescent="0.2">
      <c r="A178" t="str">
        <f>HYPERLINK("https://ops-proposition.mggm.de/werbeflaechenfoto.shtml?hash=a5bc66c1ac4bdbcd85bcf44a43489351eb577b0a468f76788a49d72bfe57562a&amp;jahr=2020","Foto anzeigen")</f>
        <v>Foto anzeigen</v>
      </c>
      <c r="B178">
        <v>772878</v>
      </c>
      <c r="C178" t="s">
        <v>6</v>
      </c>
      <c r="D178" t="s">
        <v>220</v>
      </c>
      <c r="E178" t="s">
        <v>65</v>
      </c>
      <c r="F178" t="s">
        <v>9</v>
      </c>
    </row>
    <row r="179" spans="1:6" x14ac:dyDescent="0.2">
      <c r="A179" t="str">
        <f>HYPERLINK("https://ops-proposition.mggm.de/werbeflaechenfoto.shtml?hash=506a6a979a96bb1298a5f9cde6521d72c416d88d2dbeb83fd687a091c9fa7df7&amp;jahr=2020","Foto anzeigen")</f>
        <v>Foto anzeigen</v>
      </c>
      <c r="B179">
        <v>735006</v>
      </c>
      <c r="C179" t="s">
        <v>6</v>
      </c>
      <c r="D179" t="s">
        <v>221</v>
      </c>
      <c r="E179" t="s">
        <v>127</v>
      </c>
      <c r="F179" t="s">
        <v>9</v>
      </c>
    </row>
    <row r="180" spans="1:6" x14ac:dyDescent="0.2">
      <c r="A180" t="str">
        <f>HYPERLINK("https://ops-proposition.mggm.de/werbeflaechenfoto.shtml?hash=1e01ae4505d75a23ee058a499b9e266f1924bd1108f1a716c719a7cf0cc92c56&amp;jahr=2020","Foto anzeigen")</f>
        <v>Foto anzeigen</v>
      </c>
      <c r="B180">
        <v>772909</v>
      </c>
      <c r="C180" t="s">
        <v>6</v>
      </c>
      <c r="D180" t="s">
        <v>222</v>
      </c>
      <c r="E180" t="s">
        <v>18</v>
      </c>
      <c r="F180" t="s">
        <v>9</v>
      </c>
    </row>
    <row r="181" spans="1:6" x14ac:dyDescent="0.2">
      <c r="A181" t="str">
        <f>HYPERLINK("https://ops-proposition.mggm.de/werbeflaechenfoto.shtml?hash=6afddedbfa6a15bf0e422ef2d511fbe8b284aa26ce793807f085ec32142e84e1&amp;jahr=2020","Foto anzeigen")</f>
        <v>Foto anzeigen</v>
      </c>
      <c r="B181">
        <v>772870</v>
      </c>
      <c r="C181" t="s">
        <v>6</v>
      </c>
      <c r="D181" t="s">
        <v>223</v>
      </c>
      <c r="E181" t="s">
        <v>155</v>
      </c>
      <c r="F181" t="s">
        <v>9</v>
      </c>
    </row>
    <row r="182" spans="1:6" x14ac:dyDescent="0.2">
      <c r="A182" t="str">
        <f>HYPERLINK("https://ops-proposition.mggm.de/werbeflaechenfoto.shtml?hash=6a4783e18833b195504082eb15597a6429202222b5afc3aca8ac8ef451bb3745&amp;jahr=2020","Foto anzeigen")</f>
        <v>Foto anzeigen</v>
      </c>
      <c r="B182">
        <v>772877</v>
      </c>
      <c r="C182" t="s">
        <v>6</v>
      </c>
      <c r="D182" t="s">
        <v>224</v>
      </c>
      <c r="E182" t="s">
        <v>28</v>
      </c>
      <c r="F182" t="s">
        <v>9</v>
      </c>
    </row>
    <row r="183" spans="1:6" x14ac:dyDescent="0.2">
      <c r="A183" t="str">
        <f>HYPERLINK("https://ops-proposition.mggm.de/werbeflaechenfoto.shtml?hash=ec17a1b90b800059e249a9e25db887381c98c05ad07998072fd23ac9177e6b41&amp;jahr=2020","Foto anzeigen")</f>
        <v>Foto anzeigen</v>
      </c>
      <c r="B183">
        <v>772897</v>
      </c>
      <c r="C183" t="s">
        <v>6</v>
      </c>
      <c r="D183" t="s">
        <v>225</v>
      </c>
      <c r="E183" t="s">
        <v>30</v>
      </c>
      <c r="F183" t="s">
        <v>9</v>
      </c>
    </row>
    <row r="184" spans="1:6" x14ac:dyDescent="0.2">
      <c r="A184" t="str">
        <f>HYPERLINK("https://ops-proposition.mggm.de/werbeflaechenfoto.shtml?hash=f65534ff6099ffda46a0bd971e5e8a8ed4e206a0f66bdeea1662e5284edaa4b6&amp;jahr=2020","Foto anzeigen")</f>
        <v>Foto anzeigen</v>
      </c>
      <c r="B184">
        <v>772882</v>
      </c>
      <c r="C184" t="s">
        <v>6</v>
      </c>
      <c r="D184" t="s">
        <v>226</v>
      </c>
      <c r="E184" t="s">
        <v>30</v>
      </c>
      <c r="F184" t="s">
        <v>9</v>
      </c>
    </row>
    <row r="185" spans="1:6" x14ac:dyDescent="0.2">
      <c r="A185" t="str">
        <f>HYPERLINK("https://ops-proposition.mggm.de/werbeflaechenfoto.shtml?hash=efe7707b6736a8b4de7167fe3fa9fad47eecab1656b1ced8a1aecb05f9bab346&amp;jahr=2020","Foto anzeigen")</f>
        <v>Foto anzeigen</v>
      </c>
      <c r="B185">
        <v>772934</v>
      </c>
      <c r="C185" t="s">
        <v>6</v>
      </c>
      <c r="D185" t="s">
        <v>227</v>
      </c>
      <c r="E185" t="s">
        <v>30</v>
      </c>
      <c r="F185" t="s">
        <v>9</v>
      </c>
    </row>
    <row r="186" spans="1:6" x14ac:dyDescent="0.2">
      <c r="A186" t="str">
        <f>HYPERLINK("https://ops-proposition.mggm.de/werbeflaechenfoto.shtml?hash=d9f9b78c4df1a27fd497287c610989e1a5904e83d2872768d823a99c8fffdbf5&amp;jahr=2020","Foto anzeigen")</f>
        <v>Foto anzeigen</v>
      </c>
      <c r="B186">
        <v>772896</v>
      </c>
      <c r="C186" t="s">
        <v>6</v>
      </c>
      <c r="D186" t="s">
        <v>228</v>
      </c>
      <c r="E186" t="s">
        <v>32</v>
      </c>
      <c r="F186" t="s">
        <v>9</v>
      </c>
    </row>
    <row r="187" spans="1:6" x14ac:dyDescent="0.2">
      <c r="A187" t="str">
        <f>HYPERLINK("https://ops-proposition.mggm.de/werbeflaechenfoto.shtml?hash=cf89cc4b1f01a08d7832629537b4c85ed7d152955b510b642d8a40f5d13d0d6d&amp;jahr=2020","Foto anzeigen")</f>
        <v>Foto anzeigen</v>
      </c>
      <c r="B187">
        <v>772908</v>
      </c>
      <c r="C187" t="s">
        <v>6</v>
      </c>
      <c r="D187" t="s">
        <v>229</v>
      </c>
      <c r="E187" t="s">
        <v>25</v>
      </c>
      <c r="F187" t="s">
        <v>9</v>
      </c>
    </row>
    <row r="188" spans="1:6" x14ac:dyDescent="0.2">
      <c r="A188" t="str">
        <f>HYPERLINK("https://ops-proposition.mggm.de/werbeflaechenfoto.shtml?hash=665188cf4e15ca5974d50efe42ac19de2ac9a974497f6a508882ff3f61ef0729&amp;jahr=2020","Foto anzeigen")</f>
        <v>Foto anzeigen</v>
      </c>
      <c r="B188">
        <v>772916</v>
      </c>
      <c r="C188" t="s">
        <v>6</v>
      </c>
      <c r="D188" t="s">
        <v>230</v>
      </c>
      <c r="E188" t="s">
        <v>38</v>
      </c>
      <c r="F188" t="s">
        <v>9</v>
      </c>
    </row>
    <row r="189" spans="1:6" x14ac:dyDescent="0.2">
      <c r="A189" t="str">
        <f>HYPERLINK("https://ops-proposition.mggm.de/werbeflaechenfoto.shtml?hash=db9bcab196b8577a1d3608b6068932e9746a43f9bc30c3ec66137d532fa05eaa&amp;jahr=2020","Foto anzeigen")</f>
        <v>Foto anzeigen</v>
      </c>
      <c r="B189">
        <v>772926</v>
      </c>
      <c r="C189" t="s">
        <v>6</v>
      </c>
      <c r="D189" t="s">
        <v>231</v>
      </c>
      <c r="E189" t="s">
        <v>103</v>
      </c>
      <c r="F189" t="s">
        <v>9</v>
      </c>
    </row>
    <row r="190" spans="1:6" x14ac:dyDescent="0.2">
      <c r="A190" t="str">
        <f>HYPERLINK("https://ops-proposition.mggm.de/werbeflaechenfoto.shtml?hash=4a6f07bfec667eeba9f2862989276316b2d998019133c4f2b9f2118c0c981c38&amp;jahr=2020","Foto anzeigen")</f>
        <v>Foto anzeigen</v>
      </c>
      <c r="B190">
        <v>772925</v>
      </c>
      <c r="C190" t="s">
        <v>6</v>
      </c>
      <c r="D190" t="s">
        <v>232</v>
      </c>
      <c r="E190" t="s">
        <v>103</v>
      </c>
      <c r="F190" t="s">
        <v>9</v>
      </c>
    </row>
    <row r="191" spans="1:6" x14ac:dyDescent="0.2">
      <c r="A191" t="str">
        <f>HYPERLINK("https://ops-proposition.mggm.de/werbeflaechenfoto.shtml?hash=4317460e50763b2e386db2277d5c4990690a91a28cde82f5f32fdb9361ba4184&amp;jahr=2020","Foto anzeigen")</f>
        <v>Foto anzeigen</v>
      </c>
      <c r="B191">
        <v>772904</v>
      </c>
      <c r="C191" t="s">
        <v>6</v>
      </c>
      <c r="D191" t="s">
        <v>233</v>
      </c>
      <c r="E191" t="s">
        <v>103</v>
      </c>
      <c r="F191" t="s">
        <v>9</v>
      </c>
    </row>
    <row r="192" spans="1:6" x14ac:dyDescent="0.2">
      <c r="A192" t="str">
        <f>HYPERLINK("https://ops-proposition.mggm.de/werbeflaechenfoto.shtml?hash=47efe832b46787c850281751d90a629ee6a5ccd1651c45c1605d2baba7eaee6c&amp;jahr=2020","Foto anzeigen")</f>
        <v>Foto anzeigen</v>
      </c>
      <c r="B192">
        <v>772891</v>
      </c>
      <c r="C192" t="s">
        <v>6</v>
      </c>
      <c r="D192" t="s">
        <v>234</v>
      </c>
      <c r="E192" t="s">
        <v>44</v>
      </c>
      <c r="F192" t="s">
        <v>9</v>
      </c>
    </row>
    <row r="193" spans="1:6" x14ac:dyDescent="0.2">
      <c r="A193" t="str">
        <f>HYPERLINK("https://ops-proposition.mggm.de/werbeflaechenfoto.shtml?hash=54e4dd366e5f7ae0c6f2767180af5eef277a01e7598dad90de7056d4f2656bee&amp;jahr=2020","Foto anzeigen")</f>
        <v>Foto anzeigen</v>
      </c>
      <c r="B193">
        <v>772881</v>
      </c>
      <c r="C193" t="s">
        <v>6</v>
      </c>
      <c r="D193" t="s">
        <v>235</v>
      </c>
      <c r="E193" t="s">
        <v>46</v>
      </c>
      <c r="F193" t="s">
        <v>9</v>
      </c>
    </row>
    <row r="194" spans="1:6" x14ac:dyDescent="0.2">
      <c r="A194" t="str">
        <f>HYPERLINK("https://ops-proposition.mggm.de/werbeflaechenfoto.shtml?hash=109692fea96f8bbd56e0f2f492acc937c707c49f4bf67f40c689040e3c538d98&amp;jahr=2020","Foto anzeigen")</f>
        <v>Foto anzeigen</v>
      </c>
      <c r="B194">
        <v>772860</v>
      </c>
      <c r="C194" t="s">
        <v>6</v>
      </c>
      <c r="D194" t="s">
        <v>236</v>
      </c>
      <c r="E194" t="s">
        <v>40</v>
      </c>
      <c r="F194" t="s">
        <v>9</v>
      </c>
    </row>
    <row r="195" spans="1:6" x14ac:dyDescent="0.2">
      <c r="A195" t="str">
        <f>HYPERLINK("https://ops-proposition.mggm.de/werbeflaechenfoto.shtml?hash=74fe61b50ec18fa08f22f6ffa7ed6bae6f9b97f5eb320f5b103ff2a9fbc188f6&amp;jahr=2020","Foto anzeigen")</f>
        <v>Foto anzeigen</v>
      </c>
      <c r="B195">
        <v>772932</v>
      </c>
      <c r="C195" t="s">
        <v>6</v>
      </c>
      <c r="D195" t="s">
        <v>237</v>
      </c>
      <c r="E195" t="s">
        <v>50</v>
      </c>
      <c r="F195" t="s">
        <v>9</v>
      </c>
    </row>
    <row r="196" spans="1:6" x14ac:dyDescent="0.2">
      <c r="A196" t="str">
        <f>HYPERLINK("https://ops-proposition.mggm.de/werbeflaechenfoto.shtml?hash=420240fe65739578aad24321d99f3cea7e4b6394bb092afb2fd51e8ad00cc7d3&amp;jahr=2020","Foto anzeigen")</f>
        <v>Foto anzeigen</v>
      </c>
      <c r="B196">
        <v>772924</v>
      </c>
      <c r="C196" t="s">
        <v>6</v>
      </c>
      <c r="D196" t="s">
        <v>238</v>
      </c>
      <c r="E196" t="s">
        <v>50</v>
      </c>
      <c r="F196" t="s">
        <v>9</v>
      </c>
    </row>
    <row r="197" spans="1:6" x14ac:dyDescent="0.2">
      <c r="A197" t="str">
        <f>HYPERLINK("https://ops-proposition.mggm.de/werbeflaechenfoto.shtml?hash=b56cc09ffacdbcb084fd5dae41bec551ee11f5a275cbfd56efcc8c5d7a58513d&amp;jahr=2020","Foto anzeigen")</f>
        <v>Foto anzeigen</v>
      </c>
      <c r="B197">
        <v>772930</v>
      </c>
      <c r="C197" t="s">
        <v>6</v>
      </c>
      <c r="D197" t="s">
        <v>239</v>
      </c>
      <c r="E197" t="s">
        <v>50</v>
      </c>
      <c r="F197" t="s">
        <v>9</v>
      </c>
    </row>
    <row r="198" spans="1:6" x14ac:dyDescent="0.2">
      <c r="A198" t="str">
        <f>HYPERLINK("https://ops-proposition.mggm.de/werbeflaechenfoto.shtml?hash=0d924c2046f5d10c6c791b5064baf3eaa22dc55292421f9be5ce9575aa748a13&amp;jahr=2020","Foto anzeigen")</f>
        <v>Foto anzeigen</v>
      </c>
      <c r="B198">
        <v>772933</v>
      </c>
      <c r="C198" t="s">
        <v>6</v>
      </c>
      <c r="D198" t="s">
        <v>240</v>
      </c>
      <c r="E198" t="s">
        <v>54</v>
      </c>
      <c r="F198" t="s">
        <v>9</v>
      </c>
    </row>
    <row r="199" spans="1:6" x14ac:dyDescent="0.2">
      <c r="A199" t="str">
        <f>HYPERLINK("https://ops-proposition.mggm.de/werbeflaechenfoto.shtml?hash=1cff27a6c9b4489bb21a4bc60e92d0985ce6080a5c1570a4851fc44eb27cf531&amp;jahr=2020","Foto anzeigen")</f>
        <v>Foto anzeigen</v>
      </c>
      <c r="B199">
        <v>772865</v>
      </c>
      <c r="C199" t="s">
        <v>6</v>
      </c>
      <c r="D199" t="s">
        <v>241</v>
      </c>
      <c r="E199" t="s">
        <v>65</v>
      </c>
      <c r="F199" t="s">
        <v>9</v>
      </c>
    </row>
    <row r="200" spans="1:6" x14ac:dyDescent="0.2">
      <c r="A200" t="str">
        <f>HYPERLINK("https://ops-proposition.mggm.de/werbeflaechenfoto.shtml?hash=2f79da7c0dd08adbede63bd0fde3d92b35d22666ba794e0233b1349fa564d15b&amp;jahr=2020","Foto anzeigen")</f>
        <v>Foto anzeigen</v>
      </c>
      <c r="B200">
        <v>772864</v>
      </c>
      <c r="C200" t="s">
        <v>6</v>
      </c>
      <c r="D200" t="s">
        <v>242</v>
      </c>
      <c r="E200" t="s">
        <v>65</v>
      </c>
      <c r="F200" t="s">
        <v>9</v>
      </c>
    </row>
    <row r="201" spans="1:6" x14ac:dyDescent="0.2">
      <c r="A201" t="str">
        <f>HYPERLINK("https://ops-proposition.mggm.de/werbeflaechenfoto.shtml?hash=097c65ac071e0306e764efee29c9cd736dd6c2a1002191a20ed29eae65e99fbf&amp;jahr=2020","Foto anzeigen")</f>
        <v>Foto anzeigen</v>
      </c>
      <c r="B201">
        <v>772892</v>
      </c>
      <c r="C201" t="s">
        <v>6</v>
      </c>
      <c r="D201" t="s">
        <v>243</v>
      </c>
      <c r="E201" t="s">
        <v>130</v>
      </c>
      <c r="F201" t="s">
        <v>9</v>
      </c>
    </row>
    <row r="202" spans="1:6" x14ac:dyDescent="0.2">
      <c r="A202" t="str">
        <f>HYPERLINK("https://ops-proposition.mggm.de/werbeflaechenfoto.shtml?hash=52b50089390a3501ddee7bae1880bcde5ac94a25fe7f05d4fa1b63d663dd2993&amp;jahr=2020","Foto anzeigen")</f>
        <v>Foto anzeigen</v>
      </c>
      <c r="B202">
        <v>772941</v>
      </c>
      <c r="C202" t="s">
        <v>6</v>
      </c>
      <c r="D202" t="s">
        <v>244</v>
      </c>
      <c r="E202" t="s">
        <v>130</v>
      </c>
      <c r="F202" t="s">
        <v>9</v>
      </c>
    </row>
    <row r="203" spans="1:6" x14ac:dyDescent="0.2">
      <c r="A203" t="str">
        <f>HYPERLINK("https://ops-proposition.mggm.de/werbeflaechenfoto.shtml?hash=6d3ff4b2e162f0dc75321f2f23f9e8c71e44804ed4bef833d8fc88f24937631c&amp;jahr=2020","Foto anzeigen")</f>
        <v>Foto anzeigen</v>
      </c>
      <c r="B203">
        <v>772920</v>
      </c>
      <c r="C203" t="s">
        <v>6</v>
      </c>
      <c r="D203" t="s">
        <v>245</v>
      </c>
      <c r="E203" t="s">
        <v>130</v>
      </c>
      <c r="F203" t="s">
        <v>9</v>
      </c>
    </row>
    <row r="204" spans="1:6" x14ac:dyDescent="0.2">
      <c r="A204" t="str">
        <f>HYPERLINK("https://ops-proposition.mggm.de/werbeflaechenfoto.shtml?hash=5c14b6ac41a7c508b4ac25893113f1aec627c836ab22b6123483d134f3036feb&amp;jahr=2020","Foto anzeigen")</f>
        <v>Foto anzeigen</v>
      </c>
      <c r="B204">
        <v>772866</v>
      </c>
      <c r="C204" t="s">
        <v>6</v>
      </c>
      <c r="D204" t="s">
        <v>246</v>
      </c>
      <c r="E204" t="s">
        <v>101</v>
      </c>
      <c r="F204" t="s">
        <v>9</v>
      </c>
    </row>
    <row r="205" spans="1:6" x14ac:dyDescent="0.2">
      <c r="A205" t="str">
        <f>HYPERLINK("https://ops-proposition.mggm.de/werbeflaechenfoto.shtml?hash=1c42976372b397c5c164a04e8564d250627044b52d39e01af90ab39ae747500f&amp;jahr=2020","Foto anzeigen")</f>
        <v>Foto anzeigen</v>
      </c>
      <c r="B205">
        <v>772945</v>
      </c>
      <c r="C205" t="s">
        <v>6</v>
      </c>
      <c r="D205" t="s">
        <v>247</v>
      </c>
      <c r="E205" t="s">
        <v>83</v>
      </c>
      <c r="F205" t="s">
        <v>9</v>
      </c>
    </row>
    <row r="206" spans="1:6" x14ac:dyDescent="0.2">
      <c r="A206" t="str">
        <f>HYPERLINK("https://ops-proposition.mggm.de/werbeflaechenfoto.shtml?hash=11c35339d9c074d86a0912446a971e278d43551b6bf1eff52df02214dd1c7f1c&amp;jahr=2020","Foto anzeigen")</f>
        <v>Foto anzeigen</v>
      </c>
      <c r="B206">
        <v>772884</v>
      </c>
      <c r="C206" t="s">
        <v>6</v>
      </c>
      <c r="D206" t="s">
        <v>248</v>
      </c>
      <c r="E206" t="s">
        <v>83</v>
      </c>
      <c r="F206" t="s">
        <v>9</v>
      </c>
    </row>
    <row r="207" spans="1:6" x14ac:dyDescent="0.2">
      <c r="A207" t="str">
        <f>HYPERLINK("https://ops-proposition.mggm.de/werbeflaechenfoto.shtml?hash=6a3b423caf384851b87282ac2873e69235ce9d21ffb07e8ce7baf3cf81238280&amp;jahr=2020","Foto anzeigen")</f>
        <v>Foto anzeigen</v>
      </c>
      <c r="B207">
        <v>772928</v>
      </c>
      <c r="C207" t="s">
        <v>6</v>
      </c>
      <c r="D207" t="s">
        <v>249</v>
      </c>
      <c r="E207" t="s">
        <v>68</v>
      </c>
      <c r="F207" t="s">
        <v>9</v>
      </c>
    </row>
    <row r="208" spans="1:6" x14ac:dyDescent="0.2">
      <c r="A208" t="str">
        <f>HYPERLINK("https://ops-proposition.mggm.de/werbeflaechenfoto.shtml?hash=2ef64ef92268a85beda3ed01185afbd68320d26dc736d682a0f608ed2eee2c1b&amp;jahr=2020","Foto anzeigen")</f>
        <v>Foto anzeigen</v>
      </c>
      <c r="B208">
        <v>772927</v>
      </c>
      <c r="C208" t="s">
        <v>6</v>
      </c>
      <c r="D208" t="s">
        <v>250</v>
      </c>
      <c r="E208" t="s">
        <v>68</v>
      </c>
      <c r="F208" t="s">
        <v>9</v>
      </c>
    </row>
    <row r="209" spans="1:6" x14ac:dyDescent="0.2">
      <c r="A209" t="str">
        <f>HYPERLINK("https://ops-proposition.mggm.de/werbeflaechenfoto.shtml?hash=af104d076c890b84c44bc1e3bb0864b28b8c5b85fdfb6e567cf968a948363457&amp;jahr=2020","Foto anzeigen")</f>
        <v>Foto anzeigen</v>
      </c>
      <c r="B209">
        <v>772899</v>
      </c>
      <c r="C209" t="s">
        <v>6</v>
      </c>
      <c r="D209" t="s">
        <v>251</v>
      </c>
      <c r="E209" t="s">
        <v>68</v>
      </c>
      <c r="F209" t="s">
        <v>9</v>
      </c>
    </row>
    <row r="210" spans="1:6" x14ac:dyDescent="0.2">
      <c r="A210" t="str">
        <f>HYPERLINK("https://ops-proposition.mggm.de/werbeflaechenfoto.shtml?hash=9f7d597e2e77f3a2c50233a6500bfa366c7a8767900b195bb79a8bd34632c8d3&amp;jahr=2020","Foto anzeigen")</f>
        <v>Foto anzeigen</v>
      </c>
      <c r="B210">
        <v>711838</v>
      </c>
      <c r="C210" t="s">
        <v>6</v>
      </c>
      <c r="D210" t="s">
        <v>252</v>
      </c>
      <c r="E210" t="s">
        <v>68</v>
      </c>
      <c r="F210" t="s">
        <v>9</v>
      </c>
    </row>
    <row r="211" spans="1:6" x14ac:dyDescent="0.2">
      <c r="A211" t="str">
        <f>HYPERLINK("https://ops-proposition.mggm.de/werbeflaechenfoto.shtml?hash=f839b55d794f5e111324d934f76b4a7c4c6eb047fa7a4093e06db32582f8370d&amp;jahr=2020","Foto anzeigen")</f>
        <v>Foto anzeigen</v>
      </c>
      <c r="B211">
        <v>772874</v>
      </c>
      <c r="C211" t="s">
        <v>6</v>
      </c>
      <c r="D211" t="s">
        <v>253</v>
      </c>
      <c r="E211" t="s">
        <v>68</v>
      </c>
      <c r="F211" t="s">
        <v>9</v>
      </c>
    </row>
    <row r="212" spans="1:6" x14ac:dyDescent="0.2">
      <c r="A212" t="str">
        <f>HYPERLINK("https://ops-proposition.mggm.de/werbeflaechenfoto.shtml?hash=34e3c48cc55f53762b1e8a2cf59061119bfa9122148014ba58bbbe98d592f16f&amp;jahr=2020","Foto anzeigen")</f>
        <v>Foto anzeigen</v>
      </c>
      <c r="B212">
        <v>772935</v>
      </c>
      <c r="C212" t="s">
        <v>6</v>
      </c>
      <c r="D212" t="s">
        <v>254</v>
      </c>
      <c r="E212" t="s">
        <v>13</v>
      </c>
      <c r="F212" t="s">
        <v>9</v>
      </c>
    </row>
    <row r="213" spans="1:6" x14ac:dyDescent="0.2">
      <c r="A213" t="str">
        <f>HYPERLINK("https://ops-proposition.mggm.de/werbeflaechenfoto.shtml?hash=d1380f1b0cdfdb8fe27e70b76a6174411653d6bc22dc3548d84fdade1a39e941&amp;jahr=2020","Foto anzeigen")</f>
        <v>Foto anzeigen</v>
      </c>
      <c r="B213">
        <v>772939</v>
      </c>
      <c r="C213" t="s">
        <v>6</v>
      </c>
      <c r="D213" t="s">
        <v>255</v>
      </c>
      <c r="E213" t="s">
        <v>63</v>
      </c>
      <c r="F213" t="s">
        <v>9</v>
      </c>
    </row>
    <row r="214" spans="1:6" x14ac:dyDescent="0.2">
      <c r="A214" t="str">
        <f>HYPERLINK("https://ops-proposition.mggm.de/werbeflaechenfoto.shtml?hash=8da6070e4e2d0d640c381e02a0bfe5ccb4981e825ca58825d7734adcf2441a14&amp;jahr=2020","Foto anzeigen")</f>
        <v>Foto anzeigen</v>
      </c>
      <c r="B214">
        <v>772890</v>
      </c>
      <c r="C214" t="s">
        <v>6</v>
      </c>
      <c r="D214" t="s">
        <v>256</v>
      </c>
      <c r="E214" t="s">
        <v>63</v>
      </c>
      <c r="F214" t="s">
        <v>9</v>
      </c>
    </row>
    <row r="215" spans="1:6" x14ac:dyDescent="0.2">
      <c r="A215" t="str">
        <f>HYPERLINK("https://ops-proposition.mggm.de/werbeflaechenfoto.shtml?hash=cd5df448d4fdbfdf55646105905a190e4249af26c20e1235bcf37496977dd81f&amp;jahr=2020","Foto anzeigen")</f>
        <v>Foto anzeigen</v>
      </c>
      <c r="B215">
        <v>772922</v>
      </c>
      <c r="C215" t="s">
        <v>6</v>
      </c>
      <c r="D215" t="s">
        <v>257</v>
      </c>
      <c r="E215" t="s">
        <v>14</v>
      </c>
      <c r="F215" t="s">
        <v>9</v>
      </c>
    </row>
    <row r="216" spans="1:6" x14ac:dyDescent="0.2">
      <c r="A216" t="str">
        <f>HYPERLINK("https://ops-proposition.mggm.de/werbeflaechenfoto.shtml?hash=523808a6e42a6b56d745eee53ef426f3ed69e155f495e64165e5a85239785a22&amp;jahr=2020","Foto anzeigen")</f>
        <v>Foto anzeigen</v>
      </c>
      <c r="B216">
        <v>772858</v>
      </c>
      <c r="C216" t="s">
        <v>6</v>
      </c>
      <c r="D216" t="s">
        <v>258</v>
      </c>
      <c r="E216" t="s">
        <v>63</v>
      </c>
      <c r="F216" t="s">
        <v>9</v>
      </c>
    </row>
    <row r="217" spans="1:6" x14ac:dyDescent="0.2">
      <c r="A217" t="str">
        <f>HYPERLINK("https://ops-proposition.mggm.de/werbeflaechenfoto.shtml?hash=01124787590ff8332d6166ef0e23c56b105fac45539590562f5c82de02ce0f39&amp;jahr=2020","Foto anzeigen")</f>
        <v>Foto anzeigen</v>
      </c>
      <c r="B217">
        <v>772873</v>
      </c>
      <c r="C217" t="s">
        <v>6</v>
      </c>
      <c r="D217" t="s">
        <v>259</v>
      </c>
      <c r="E217" t="s">
        <v>16</v>
      </c>
      <c r="F217" t="s">
        <v>9</v>
      </c>
    </row>
    <row r="218" spans="1:6" x14ac:dyDescent="0.2">
      <c r="A218" t="str">
        <f>HYPERLINK("https://ops-proposition.mggm.de/werbeflaechenfoto.shtml?hash=5f9c6d3c08b43af3b0260c1a2e7919ae11197b606fb16bec7ca9142270e92eb2&amp;jahr=2020","Foto anzeigen")</f>
        <v>Foto anzeigen</v>
      </c>
      <c r="B218">
        <v>735002</v>
      </c>
      <c r="C218" t="s">
        <v>6</v>
      </c>
      <c r="D218" t="s">
        <v>260</v>
      </c>
      <c r="E218" t="s">
        <v>75</v>
      </c>
      <c r="F218" t="s">
        <v>9</v>
      </c>
    </row>
    <row r="219" spans="1:6" x14ac:dyDescent="0.2">
      <c r="A219" t="str">
        <f>HYPERLINK("https://ops-proposition.mggm.de/werbeflaechenfoto.shtml?hash=54392caf3e98b4bb3a7299db0170c8f54d9a4b7f309dc2d370f99776c6b294e0&amp;jahr=2020","Foto anzeigen")</f>
        <v>Foto anzeigen</v>
      </c>
      <c r="B219">
        <v>772876</v>
      </c>
      <c r="C219" t="s">
        <v>6</v>
      </c>
      <c r="D219" t="s">
        <v>261</v>
      </c>
      <c r="E219" t="s">
        <v>16</v>
      </c>
      <c r="F219" t="s">
        <v>9</v>
      </c>
    </row>
    <row r="220" spans="1:6" x14ac:dyDescent="0.2">
      <c r="A220" t="str">
        <f>HYPERLINK("https://ops-proposition.mggm.de/werbeflaechenfoto.shtml?hash=5f402f31f2fd48d503c17a08fe86a2c65fd3a422ad0d9dd1d77cce0f01d17bbd&amp;jahr=2020","Foto anzeigen")</f>
        <v>Foto anzeigen</v>
      </c>
      <c r="B220">
        <v>772872</v>
      </c>
      <c r="C220" t="s">
        <v>6</v>
      </c>
      <c r="D220" t="s">
        <v>262</v>
      </c>
      <c r="E220" t="s">
        <v>16</v>
      </c>
      <c r="F220" t="s">
        <v>9</v>
      </c>
    </row>
    <row r="221" spans="1:6" x14ac:dyDescent="0.2">
      <c r="A221" t="str">
        <f>HYPERLINK("https://ops-proposition.mggm.de/werbeflaechenfoto.shtml?hash=f2d10d8a75d9297dcfa35e7e2884522f84387e582fd8ccd8b1915ca32cd78367&amp;jahr=2020","Foto anzeigen")</f>
        <v>Foto anzeigen</v>
      </c>
      <c r="B221">
        <v>772863</v>
      </c>
      <c r="C221" t="s">
        <v>6</v>
      </c>
      <c r="D221" t="s">
        <v>263</v>
      </c>
      <c r="E221" t="s">
        <v>202</v>
      </c>
      <c r="F221" t="s">
        <v>9</v>
      </c>
    </row>
    <row r="222" spans="1:6" x14ac:dyDescent="0.2">
      <c r="A222" t="str">
        <f>HYPERLINK("https://ops-proposition.mggm.de/werbeflaechenfoto.shtml?hash=236c25e8f874bc2ccc86cb5fbd711227883a38bb9dbe4ebf1bb43285e49314ec&amp;jahr=2020","Foto anzeigen")</f>
        <v>Foto anzeigen</v>
      </c>
      <c r="B222">
        <v>772907</v>
      </c>
      <c r="C222" t="s">
        <v>6</v>
      </c>
      <c r="D222" t="s">
        <v>264</v>
      </c>
      <c r="E222" t="s">
        <v>202</v>
      </c>
      <c r="F222" t="s">
        <v>9</v>
      </c>
    </row>
    <row r="223" spans="1:6" x14ac:dyDescent="0.2">
      <c r="A223" t="str">
        <f>HYPERLINK("https://ops-proposition.mggm.de/werbeflaechenfoto.shtml?hash=96f828e4d6ff3453758d1ebda63223c33e02a6c81236ca1d1c576c92264535e2&amp;jahr=2020","Foto anzeigen")</f>
        <v>Foto anzeigen</v>
      </c>
      <c r="B223">
        <v>772906</v>
      </c>
      <c r="C223" t="s">
        <v>6</v>
      </c>
      <c r="D223" t="s">
        <v>265</v>
      </c>
      <c r="E223" t="s">
        <v>79</v>
      </c>
      <c r="F223" t="s">
        <v>9</v>
      </c>
    </row>
    <row r="224" spans="1:6" x14ac:dyDescent="0.2">
      <c r="A224" t="str">
        <f>HYPERLINK("https://ops-proposition.mggm.de/werbeflaechenfoto.shtml?hash=0d6da5d3ed8b0117435c4eeb636dcf50c87fbdb5b69677c994e91a7007e01501&amp;jahr=2020","Foto anzeigen")</f>
        <v>Foto anzeigen</v>
      </c>
      <c r="B224">
        <v>772861</v>
      </c>
      <c r="C224" t="s">
        <v>6</v>
      </c>
      <c r="D224" t="s">
        <v>266</v>
      </c>
      <c r="E224" t="s">
        <v>202</v>
      </c>
      <c r="F224" t="s">
        <v>9</v>
      </c>
    </row>
    <row r="225" spans="1:6" x14ac:dyDescent="0.2">
      <c r="A225" t="str">
        <f>HYPERLINK("https://ops-proposition.mggm.de/werbeflaechenfoto.shtml?hash=beabd8085035532b7cb58be40cc3dbb84fb39aaabad0b241482039cbaa19d85c&amp;jahr=2020","Foto anzeigen")</f>
        <v>Foto anzeigen</v>
      </c>
      <c r="B225">
        <v>772857</v>
      </c>
      <c r="C225" t="s">
        <v>6</v>
      </c>
      <c r="D225" t="s">
        <v>267</v>
      </c>
      <c r="E225" t="s">
        <v>79</v>
      </c>
      <c r="F225" t="s">
        <v>9</v>
      </c>
    </row>
    <row r="226" spans="1:6" x14ac:dyDescent="0.2">
      <c r="A226" t="str">
        <f>HYPERLINK("https://ops-proposition.mggm.de/werbeflaechenfoto.shtml?hash=aea6b2be77f6dfc89274dbd554a565942869a71438dbc215a7ed4405483cf97d&amp;jahr=2020","Foto anzeigen")</f>
        <v>Foto anzeigen</v>
      </c>
      <c r="B226">
        <v>772886</v>
      </c>
      <c r="C226" t="s">
        <v>6</v>
      </c>
      <c r="D226" t="s">
        <v>268</v>
      </c>
      <c r="E226" t="s">
        <v>83</v>
      </c>
      <c r="F226" t="s">
        <v>9</v>
      </c>
    </row>
    <row r="227" spans="1:6" x14ac:dyDescent="0.2">
      <c r="A227" t="str">
        <f>HYPERLINK("https://ops-proposition.mggm.de/werbeflaechenfoto.shtml?hash=9302f829d0a1cdab479a005f7d01586aa61d731cf3d63f13abfe51a93d4ae39b&amp;jahr=2020","Foto anzeigen")</f>
        <v>Foto anzeigen</v>
      </c>
      <c r="B227">
        <v>772901</v>
      </c>
      <c r="C227" t="s">
        <v>6</v>
      </c>
      <c r="D227" t="s">
        <v>269</v>
      </c>
      <c r="E227" t="s">
        <v>270</v>
      </c>
      <c r="F227" t="s">
        <v>9</v>
      </c>
    </row>
    <row r="228" spans="1:6" x14ac:dyDescent="0.2">
      <c r="A228" t="str">
        <f>HYPERLINK("https://ops-proposition.mggm.de/werbeflaechenfoto.shtml?hash=d76e891e70140323b691102374e5b7da50698d909fb4ceae4b60f1d2416dc0cd&amp;jahr=2020","Foto anzeigen")</f>
        <v>Foto anzeigen</v>
      </c>
      <c r="B228">
        <v>772854</v>
      </c>
      <c r="C228" t="s">
        <v>6</v>
      </c>
      <c r="D228" t="s">
        <v>271</v>
      </c>
      <c r="E228" t="s">
        <v>150</v>
      </c>
      <c r="F228" t="s">
        <v>9</v>
      </c>
    </row>
    <row r="229" spans="1:6" x14ac:dyDescent="0.2">
      <c r="A229" t="str">
        <f>HYPERLINK("https://ops-proposition.mggm.de/werbeflaechenfoto.shtml?hash=0282de3b1ebdcb930449798f71f905ecafdd0b4a290a669a28466edcfddaebf1&amp;jahr=2020","Foto anzeigen")</f>
        <v>Foto anzeigen</v>
      </c>
      <c r="B229">
        <v>772946</v>
      </c>
      <c r="C229" t="s">
        <v>6</v>
      </c>
      <c r="D229" t="s">
        <v>272</v>
      </c>
      <c r="E229" t="s">
        <v>150</v>
      </c>
      <c r="F229" t="s">
        <v>9</v>
      </c>
    </row>
    <row r="230" spans="1:6" x14ac:dyDescent="0.2">
      <c r="A230" t="str">
        <f>HYPERLINK("https://ops-proposition.mggm.de/werbeflaechenfoto.shtml?hash=429653a0fa78e610465d3dea7fb140a24667ca886d7f06776752bd5de4294223&amp;jahr=2020","Foto anzeigen")</f>
        <v>Foto anzeigen</v>
      </c>
      <c r="B230">
        <v>772942</v>
      </c>
      <c r="C230" t="s">
        <v>6</v>
      </c>
      <c r="D230" t="s">
        <v>273</v>
      </c>
      <c r="E230" t="s">
        <v>22</v>
      </c>
      <c r="F230" t="s">
        <v>9</v>
      </c>
    </row>
    <row r="231" spans="1:6" x14ac:dyDescent="0.2">
      <c r="A231" t="str">
        <f>HYPERLINK("https://ops-proposition.mggm.de/werbeflaechenfoto.shtml?hash=635dd89277e4a3f9dca92c3cf351a0e379dc4188115090d6f298ddd16640eea6&amp;jahr=2020","Foto anzeigen")</f>
        <v>Foto anzeigen</v>
      </c>
      <c r="B231">
        <v>772856</v>
      </c>
      <c r="C231" t="s">
        <v>6</v>
      </c>
      <c r="D231" t="s">
        <v>274</v>
      </c>
      <c r="E231" t="s">
        <v>150</v>
      </c>
      <c r="F231" t="s">
        <v>9</v>
      </c>
    </row>
    <row r="232" spans="1:6" x14ac:dyDescent="0.2">
      <c r="A232" t="str">
        <f>HYPERLINK("https://ops-proposition.mggm.de/werbeflaechenfoto.shtml?hash=7c85b3b90f4a95aef2001e04f5a0ee89793f20118340c1183a5dd6bc93b5287e&amp;jahr=2020","Foto anzeigen")</f>
        <v>Foto anzeigen</v>
      </c>
      <c r="B232">
        <v>772913</v>
      </c>
      <c r="C232" t="s">
        <v>6</v>
      </c>
      <c r="D232" t="s">
        <v>275</v>
      </c>
      <c r="E232" t="s">
        <v>92</v>
      </c>
      <c r="F232" t="s">
        <v>9</v>
      </c>
    </row>
    <row r="233" spans="1:6" x14ac:dyDescent="0.2">
      <c r="A233" t="str">
        <f>HYPERLINK("https://ops-proposition.mggm.de/werbeflaechenfoto.shtml?hash=b57dd143810e1feb7228aaec63d2b6cba81b29e10d1c33385784eec6d5a3dcc3&amp;jahr=2020","Foto anzeigen")</f>
        <v>Foto anzeigen</v>
      </c>
      <c r="B233">
        <v>772895</v>
      </c>
      <c r="C233" t="s">
        <v>6</v>
      </c>
      <c r="D233" t="s">
        <v>276</v>
      </c>
      <c r="E233" t="s">
        <v>92</v>
      </c>
      <c r="F233" t="s">
        <v>9</v>
      </c>
    </row>
    <row r="234" spans="1:6" x14ac:dyDescent="0.2">
      <c r="A234" t="str">
        <f>HYPERLINK("https://ops-proposition.mggm.de/werbeflaechenfoto.shtml?hash=4a954f582928211ecc3626a5a27e62664007638ff2cb84f146974dd8353f694b&amp;jahr=2020","Foto anzeigen")</f>
        <v>Foto anzeigen</v>
      </c>
      <c r="B234">
        <v>772894</v>
      </c>
      <c r="C234" t="s">
        <v>6</v>
      </c>
      <c r="D234" t="s">
        <v>277</v>
      </c>
      <c r="E234" t="s">
        <v>92</v>
      </c>
      <c r="F234" t="s">
        <v>9</v>
      </c>
    </row>
    <row r="235" spans="1:6" x14ac:dyDescent="0.2">
      <c r="A235" t="str">
        <f>HYPERLINK("https://ops-proposition.mggm.de/werbeflaechenfoto.shtml?hash=4fe879e571a926564fce35554d1b7ac43241ccb6874379c71adc7e1a50c3c739&amp;jahr=2020","Foto anzeigen")</f>
        <v>Foto anzeigen</v>
      </c>
      <c r="B235">
        <v>325287</v>
      </c>
      <c r="C235" t="s">
        <v>6</v>
      </c>
      <c r="D235" t="s">
        <v>278</v>
      </c>
      <c r="E235" t="s">
        <v>155</v>
      </c>
      <c r="F235" t="s">
        <v>9</v>
      </c>
    </row>
    <row r="236" spans="1:6" x14ac:dyDescent="0.2">
      <c r="A236" t="str">
        <f>HYPERLINK("https://ops-proposition.mggm.de/werbeflaechenfoto.shtml?hash=fdce21a9424a5210ad22eb87dbb4493970afd784d10d7d56bba52f87eba7fa18&amp;jahr=2020","Foto anzeigen")</f>
        <v>Foto anzeigen</v>
      </c>
      <c r="B236">
        <v>325303</v>
      </c>
      <c r="C236" t="s">
        <v>6</v>
      </c>
      <c r="D236" t="s">
        <v>279</v>
      </c>
      <c r="E236" t="s">
        <v>25</v>
      </c>
      <c r="F236" t="s">
        <v>9</v>
      </c>
    </row>
    <row r="237" spans="1:6" x14ac:dyDescent="0.2">
      <c r="A237" t="str">
        <f>HYPERLINK("https://ops-proposition.mggm.de/werbeflaechenfoto.shtml?hash=a1e5db62c8b9e2316e58d95927d9241db4f2a92a7f1dfa177674bf0c893c6b4a&amp;jahr=2020","Foto anzeigen")</f>
        <v>Foto anzeigen</v>
      </c>
      <c r="B237">
        <v>325321</v>
      </c>
      <c r="C237" t="s">
        <v>6</v>
      </c>
      <c r="D237" t="s">
        <v>280</v>
      </c>
      <c r="E237" t="s">
        <v>103</v>
      </c>
      <c r="F237" t="s">
        <v>9</v>
      </c>
    </row>
    <row r="238" spans="1:6" x14ac:dyDescent="0.2">
      <c r="A238" t="str">
        <f>HYPERLINK("https://ops-proposition.mggm.de/werbeflaechenfoto.shtml?hash=0ca7ec374d55db025ce5eed235b7b326b96483e0888830533c5d7faa2a96de21&amp;jahr=2020","Foto anzeigen")</f>
        <v>Foto anzeigen</v>
      </c>
      <c r="B238">
        <v>325237</v>
      </c>
      <c r="C238" t="s">
        <v>6</v>
      </c>
      <c r="D238" t="s">
        <v>281</v>
      </c>
      <c r="E238" t="s">
        <v>16</v>
      </c>
      <c r="F238" t="s">
        <v>9</v>
      </c>
    </row>
    <row r="239" spans="1:6" x14ac:dyDescent="0.2">
      <c r="A239" t="str">
        <f>HYPERLINK("https://ops-proposition.mggm.de/werbeflaechenfoto.shtml?hash=9b70ccc45944cad98332716c61a2c2371620c8ccc2964efe28a72b5b3aacb3e2&amp;jahr=2020","Foto anzeigen")</f>
        <v>Foto anzeigen</v>
      </c>
      <c r="B239">
        <v>325319</v>
      </c>
      <c r="C239" t="s">
        <v>6</v>
      </c>
      <c r="D239" t="s">
        <v>282</v>
      </c>
      <c r="E239" t="s">
        <v>202</v>
      </c>
      <c r="F239" t="s">
        <v>9</v>
      </c>
    </row>
    <row r="240" spans="1:6" x14ac:dyDescent="0.2">
      <c r="A240" t="str">
        <f>HYPERLINK("https://ops-proposition.mggm.de/werbeflaechenfoto.shtml?hash=5a27e237184f2a39bc1619dfd57621d0e6adad7aba0c4d8813595f925b95983f&amp;jahr=2020","Foto anzeigen")</f>
        <v>Foto anzeigen</v>
      </c>
      <c r="B240">
        <v>325242</v>
      </c>
      <c r="C240" t="s">
        <v>6</v>
      </c>
      <c r="D240" t="s">
        <v>283</v>
      </c>
      <c r="E240" t="s">
        <v>83</v>
      </c>
      <c r="F240" t="s">
        <v>9</v>
      </c>
    </row>
    <row r="241" spans="1:6" x14ac:dyDescent="0.2">
      <c r="A241" t="str">
        <f>HYPERLINK("https://ops-proposition.mggm.de/werbeflaechenfoto.shtml?hash=a552bdd92b9f5a54e0208c11f4e6a09664b3d1411e4ce5ac66fd6893005cb260&amp;jahr=2020","Foto anzeigen")</f>
        <v>Foto anzeigen</v>
      </c>
      <c r="B241">
        <v>325309</v>
      </c>
      <c r="C241" t="s">
        <v>6</v>
      </c>
      <c r="D241" t="s">
        <v>284</v>
      </c>
      <c r="E241" t="s">
        <v>22</v>
      </c>
      <c r="F241" t="s">
        <v>9</v>
      </c>
    </row>
    <row r="242" spans="1:6" x14ac:dyDescent="0.2">
      <c r="A242" t="str">
        <f>HYPERLINK("https://ops-proposition.mggm.de/werbeflaechenfoto.shtml?hash=3916a505063baf6c708651ba62ae63e0e40b8b86ede8d98315b19a9778424317&amp;jahr=2020","Foto anzeigen")</f>
        <v>Foto anzeigen</v>
      </c>
      <c r="B242">
        <v>325194</v>
      </c>
      <c r="C242" t="s">
        <v>6</v>
      </c>
      <c r="D242" t="s">
        <v>285</v>
      </c>
      <c r="E242" t="s">
        <v>18</v>
      </c>
      <c r="F242" t="s">
        <v>9</v>
      </c>
    </row>
    <row r="243" spans="1:6" x14ac:dyDescent="0.2">
      <c r="A243" t="str">
        <f>HYPERLINK("https://ops-proposition.mggm.de/werbeflaechenfoto.shtml?hash=9fa6d6c42ed6c86d4ea50d07ca354b0434f4cdbf12c20cd1e4e38a99bd6c1991&amp;jahr=2020","Foto anzeigen")</f>
        <v>Foto anzeigen</v>
      </c>
      <c r="B243">
        <v>325180</v>
      </c>
      <c r="C243" t="s">
        <v>6</v>
      </c>
      <c r="D243" t="s">
        <v>286</v>
      </c>
      <c r="E243" t="s">
        <v>127</v>
      </c>
      <c r="F243" t="s">
        <v>9</v>
      </c>
    </row>
    <row r="244" spans="1:6" x14ac:dyDescent="0.2">
      <c r="A244" t="str">
        <f>HYPERLINK("https://ops-proposition.mggm.de/werbeflaechenfoto.shtml?hash=6cebdafc7ea2e1202b9dc34a643125db4cbdeb117563f46c4ea8d6fef167fbb1&amp;jahr=2020","Foto anzeigen")</f>
        <v>Foto anzeigen</v>
      </c>
      <c r="B244">
        <v>325112</v>
      </c>
      <c r="C244" t="s">
        <v>6</v>
      </c>
      <c r="D244" t="s">
        <v>287</v>
      </c>
      <c r="E244" t="s">
        <v>101</v>
      </c>
      <c r="F244" t="s">
        <v>9</v>
      </c>
    </row>
    <row r="245" spans="1:6" x14ac:dyDescent="0.2">
      <c r="A245" t="str">
        <f>HYPERLINK("https://ops-proposition.mggm.de/werbeflaechenfoto.shtml?hash=facec3f01a1efa5d6952d670bba6cad06118ecc479a2a889cda1144b5a0e90a6&amp;jahr=2020","Foto anzeigen")</f>
        <v>Foto anzeigen</v>
      </c>
      <c r="B245">
        <v>325188</v>
      </c>
      <c r="C245" t="s">
        <v>6</v>
      </c>
      <c r="D245" t="s">
        <v>288</v>
      </c>
      <c r="E245" t="s">
        <v>130</v>
      </c>
      <c r="F245" t="s">
        <v>9</v>
      </c>
    </row>
    <row r="246" spans="1:6" x14ac:dyDescent="0.2">
      <c r="A246" t="str">
        <f>HYPERLINK("https://ops-proposition.mggm.de/werbeflaechenfoto.shtml?hash=e6dfe830d11f113210a310f032714aaa32931a6917f8a048c4812de6207ded4a&amp;jahr=2020","Foto anzeigen")</f>
        <v>Foto anzeigen</v>
      </c>
      <c r="B246">
        <v>325116</v>
      </c>
      <c r="C246" t="s">
        <v>6</v>
      </c>
      <c r="D246" t="s">
        <v>289</v>
      </c>
      <c r="E246" t="s">
        <v>68</v>
      </c>
      <c r="F246" t="s">
        <v>9</v>
      </c>
    </row>
    <row r="247" spans="1:6" x14ac:dyDescent="0.2">
      <c r="A247" t="str">
        <f>HYPERLINK("https://ops-proposition.mggm.de/werbeflaechenfoto.shtml?hash=b857e7143e776aad333e6e92946faac59f9ab0dfc77fdf698bdc5bf0045fdfd2&amp;jahr=2020","Foto anzeigen")</f>
        <v>Foto anzeigen</v>
      </c>
      <c r="B247">
        <v>325120</v>
      </c>
      <c r="C247" t="s">
        <v>6</v>
      </c>
      <c r="D247" t="s">
        <v>290</v>
      </c>
      <c r="E247" t="s">
        <v>14</v>
      </c>
      <c r="F247" t="s">
        <v>9</v>
      </c>
    </row>
    <row r="248" spans="1:6" x14ac:dyDescent="0.2">
      <c r="A248" t="str">
        <f>HYPERLINK("https://ops-proposition.mggm.de/werbeflaechenfoto.shtml?hash=c06a1219c8e3a47d1a3b94b9ea80e3b9a2ec48909ced908a611055acecbd8058&amp;jahr=2020","Foto anzeigen")</f>
        <v>Foto anzeigen</v>
      </c>
      <c r="B248">
        <v>324956</v>
      </c>
      <c r="C248" t="s">
        <v>6</v>
      </c>
      <c r="D248" t="s">
        <v>291</v>
      </c>
      <c r="E248" t="s">
        <v>127</v>
      </c>
      <c r="F248" t="s">
        <v>9</v>
      </c>
    </row>
    <row r="249" spans="1:6" x14ac:dyDescent="0.2">
      <c r="A249" t="str">
        <f>HYPERLINK("https://ops-proposition.mggm.de/werbeflaechenfoto.shtml?hash=73aed2a0b4f450ded27f66151b9fbcc5f3e950b1d77a32add191894bfc20679a&amp;jahr=2020","Foto anzeigen")</f>
        <v>Foto anzeigen</v>
      </c>
      <c r="B249">
        <v>325087</v>
      </c>
      <c r="C249" t="s">
        <v>6</v>
      </c>
      <c r="D249" t="s">
        <v>292</v>
      </c>
      <c r="E249" t="s">
        <v>75</v>
      </c>
      <c r="F249" t="s">
        <v>9</v>
      </c>
    </row>
    <row r="250" spans="1:6" x14ac:dyDescent="0.2">
      <c r="A250" t="str">
        <f>HYPERLINK("https://ops-proposition.mggm.de/werbeflaechenfoto.shtml?hash=aac4525d4a23bd5ceee8aba1c5a6390533625fe825c6564b925d9f737cf877e2&amp;jahr=2020","Foto anzeigen")</f>
        <v>Foto anzeigen</v>
      </c>
      <c r="B250">
        <v>325074</v>
      </c>
      <c r="C250" t="s">
        <v>6</v>
      </c>
      <c r="D250" t="s">
        <v>293</v>
      </c>
      <c r="E250" t="s">
        <v>83</v>
      </c>
      <c r="F250" t="s">
        <v>9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</dc:creator>
  <cp:lastModifiedBy>temp</cp:lastModifiedBy>
  <dcterms:created xsi:type="dcterms:W3CDTF">2020-11-18T19:31:26Z</dcterms:created>
  <dcterms:modified xsi:type="dcterms:W3CDTF">2020-11-18T19:31:26Z</dcterms:modified>
</cp:coreProperties>
</file>